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autoCompressPictures="0" defaultThemeVersion="124226"/>
  <mc:AlternateContent xmlns:mc="http://schemas.openxmlformats.org/markup-compatibility/2006">
    <mc:Choice Requires="x15">
      <x15ac:absPath xmlns:x15ac="http://schemas.microsoft.com/office/spreadsheetml/2010/11/ac" url="/Users/p0070562/Desktop/"/>
    </mc:Choice>
  </mc:AlternateContent>
  <xr:revisionPtr revIDLastSave="0" documentId="8_{B9B09E10-FF55-7548-BB97-DA8AD256E349}" xr6:coauthVersionLast="36" xr6:coauthVersionMax="36" xr10:uidLastSave="{00000000-0000-0000-0000-000000000000}"/>
  <workbookProtection workbookPassword="CA39" lockStructure="1"/>
  <bookViews>
    <workbookView xWindow="0" yWindow="460" windowWidth="23260" windowHeight="12580" xr2:uid="{00000000-000D-0000-FFFF-FFFF00000000}"/>
  </bookViews>
  <sheets>
    <sheet name="Teaching" sheetId="1" r:id="rId1"/>
    <sheet name="contract" sheetId="8" r:id="rId2"/>
  </sheets>
  <definedNames>
    <definedName name="_xlnm._FilterDatabase" localSheetId="0" hidden="1">Teaching!$C$60:$C$61</definedName>
    <definedName name="Basic">Teaching!#REF!</definedName>
    <definedName name="Fifteen">Teaching!#REF!</definedName>
    <definedName name="Fourty">Teaching!#REF!</definedName>
    <definedName name="_xlnm.Print_Area" localSheetId="1">contract!$A$1:$F$54</definedName>
    <definedName name="_xlnm.Print_Area" localSheetId="0">Teaching!$A$1:$E$82</definedName>
    <definedName name="Sixty">Teaching!#REF!</definedName>
    <definedName name="Standard">Teaching!#REF!</definedName>
    <definedName name="Ten">Teaching!#REF!</definedName>
    <definedName name="Thirty">Teaching!#REF!</definedName>
    <definedName name="Top">Teaching!#REF!</definedName>
    <definedName name="Twenty">Teaching!#REF!</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190" i="1" l="1"/>
  <c r="C191" i="1"/>
  <c r="C192" i="1"/>
  <c r="C193" i="1"/>
  <c r="C195" i="1"/>
  <c r="C196" i="1"/>
  <c r="A51" i="8"/>
  <c r="F32" i="8"/>
  <c r="F10" i="8"/>
  <c r="F11" i="8"/>
  <c r="F12" i="8"/>
  <c r="A47" i="8"/>
  <c r="C213" i="1"/>
  <c r="C215" i="1"/>
  <c r="F33" i="8"/>
  <c r="F31" i="8"/>
  <c r="A42" i="8"/>
  <c r="B5" i="8"/>
  <c r="B6" i="8"/>
  <c r="C205" i="1"/>
  <c r="F22" i="8"/>
  <c r="F21" i="8"/>
  <c r="C34" i="1"/>
  <c r="C198" i="1"/>
  <c r="C199" i="1"/>
  <c r="F17" i="8"/>
  <c r="F13" i="8"/>
  <c r="C204" i="1"/>
  <c r="C203" i="1"/>
  <c r="F23" i="8"/>
  <c r="A11" i="1"/>
  <c r="F50" i="8"/>
  <c r="D50" i="8"/>
  <c r="G90" i="1"/>
  <c r="C90" i="1"/>
  <c r="D90" i="1"/>
  <c r="H90" i="1"/>
  <c r="E38" i="8"/>
  <c r="F20" i="8"/>
  <c r="F24" i="8"/>
  <c r="F25" i="8"/>
  <c r="F26" i="8"/>
  <c r="F27" i="8"/>
  <c r="F28" i="8"/>
  <c r="F29" i="8"/>
  <c r="F30" i="8"/>
  <c r="F19" i="8"/>
  <c r="E3" i="8"/>
  <c r="D6" i="8"/>
  <c r="A5" i="8"/>
  <c r="E7" i="8"/>
  <c r="B7" i="8"/>
  <c r="B4" i="8"/>
  <c r="B2" i="8"/>
  <c r="B3" i="8"/>
  <c r="A12" i="1"/>
  <c r="E91" i="1"/>
  <c r="G91" i="1"/>
  <c r="C91" i="1"/>
  <c r="D91" i="1"/>
  <c r="H91" i="1"/>
  <c r="D37" i="8"/>
  <c r="C206" i="1"/>
  <c r="C208" i="1"/>
  <c r="F14" i="8"/>
  <c r="F15" i="8"/>
  <c r="C31" i="1"/>
  <c r="E37" i="8"/>
  <c r="F37" i="8"/>
  <c r="F34" i="8"/>
  <c r="D38" i="8"/>
  <c r="F38" i="8"/>
  <c r="A45" i="8"/>
  <c r="A46" i="8"/>
  <c r="A48" i="8"/>
  <c r="F39" i="8"/>
  <c r="F40" i="8"/>
  <c r="D78" i="1"/>
  <c r="D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Henderson</author>
    <author>Michael Henderson</author>
  </authors>
  <commentList>
    <comment ref="C41" authorId="0" shapeId="0" xr:uid="{00000000-0006-0000-0000-000001000000}">
      <text>
        <r>
          <rPr>
            <b/>
            <sz val="9"/>
            <color indexed="81"/>
            <rFont val="Tahoma"/>
            <family val="2"/>
          </rPr>
          <t>Mike Henderson:</t>
        </r>
        <r>
          <rPr>
            <sz val="9"/>
            <color indexed="81"/>
            <rFont val="Tahoma"/>
            <family val="2"/>
          </rPr>
          <t xml:space="preserve">
For a 30 min exam, multiply the number of students by 0.25
For a 2 hour exam, multiply the number of students by 0.50
For a 3 hour exam, multiply the number of students by 0.667</t>
        </r>
      </text>
    </comment>
    <comment ref="C51" authorId="1" shapeId="0" xr:uid="{00000000-0006-0000-0000-000002000000}">
      <text>
        <r>
          <rPr>
            <b/>
            <sz val="9"/>
            <color indexed="81"/>
            <rFont val="Tahoma"/>
            <family val="2"/>
          </rPr>
          <t>Michael Henderson:</t>
        </r>
        <r>
          <rPr>
            <sz val="9"/>
            <color indexed="81"/>
            <rFont val="Tahoma"/>
            <family val="2"/>
          </rPr>
          <t xml:space="preserve">
If the AL is being paid some time at the comprehensive rate, then this includes payment for some dissertation marking. This is calculated for you in cell C205 below. Please input the TOTAL "dissertation marking" that  you will require the AL to do, any additional hours above that included in the comprehensive rate will be included in the contract.</t>
        </r>
      </text>
    </comment>
    <comment ref="C52" authorId="0" shapeId="0" xr:uid="{00000000-0006-0000-0000-000003000000}">
      <text>
        <r>
          <rPr>
            <b/>
            <sz val="9"/>
            <color indexed="81"/>
            <rFont val="Tahoma"/>
            <family val="2"/>
          </rPr>
          <t>Mike Henderson:</t>
        </r>
        <r>
          <rPr>
            <sz val="9"/>
            <color indexed="81"/>
            <rFont val="Tahoma"/>
            <family val="2"/>
          </rPr>
          <t xml:space="preserve">
If the AL is being paid some time at the comprehensive rate, then this includes payment for some office hours/pastoral care. This is calculated for you in cell C205 below. Please input the TOTAL "office hours" that  you will require the AL to do, any additional hours above that included in the comprehensive rate will be included in the contract.</t>
        </r>
      </text>
    </comment>
  </commentList>
</comments>
</file>

<file path=xl/sharedStrings.xml><?xml version="1.0" encoding="utf-8"?>
<sst xmlns="http://schemas.openxmlformats.org/spreadsheetml/2006/main" count="252" uniqueCount="194">
  <si>
    <t>Lectures</t>
  </si>
  <si>
    <t>Tutorials/Seminars</t>
  </si>
  <si>
    <t>No.</t>
  </si>
  <si>
    <t>Module:</t>
  </si>
  <si>
    <t>Total Hours</t>
  </si>
  <si>
    <t>Name:</t>
  </si>
  <si>
    <t>Expected No. of Students:</t>
  </si>
  <si>
    <t>Grade</t>
  </si>
  <si>
    <t>Complete fields (use tab) marked as:</t>
  </si>
  <si>
    <t>Basic Hourly Rate</t>
  </si>
  <si>
    <t>Annual Salary</t>
  </si>
  <si>
    <t>Hours per Year</t>
  </si>
  <si>
    <t>Holiday Days per Year</t>
  </si>
  <si>
    <t>Departmental Meetings</t>
  </si>
  <si>
    <t>Yes</t>
  </si>
  <si>
    <t>No</t>
  </si>
  <si>
    <t>Student Contact Hours:</t>
  </si>
  <si>
    <t xml:space="preserve">Part-time Hourly-paid Teaching Contract Calculator </t>
  </si>
  <si>
    <t>Guidance Notes:</t>
  </si>
  <si>
    <t>Labs/Practicals</t>
  </si>
  <si>
    <t>NI No.</t>
  </si>
  <si>
    <t>Start Date:</t>
  </si>
  <si>
    <t>End Date:</t>
  </si>
  <si>
    <t>Part-time Hourly-paid Teaching Contract Details</t>
  </si>
  <si>
    <t>Hours</t>
  </si>
  <si>
    <t>Cost Centre</t>
  </si>
  <si>
    <t>Other</t>
  </si>
  <si>
    <t>Codes</t>
  </si>
  <si>
    <t>Activity</t>
  </si>
  <si>
    <t>Students marked by this employee</t>
  </si>
  <si>
    <t>Student?</t>
  </si>
  <si>
    <t>Contact for Queries:</t>
  </si>
  <si>
    <t>For any queries relating to this contract, please contact:</t>
  </si>
  <si>
    <t>Name</t>
  </si>
  <si>
    <t>Extension No.</t>
  </si>
  <si>
    <t>inc. employers NI &amp; pension</t>
  </si>
  <si>
    <t>inc. employers NI only</t>
  </si>
  <si>
    <t>Total Employment Cost Estimates:</t>
  </si>
  <si>
    <t>Information for Managers</t>
  </si>
  <si>
    <t>Post No.</t>
  </si>
  <si>
    <t>New Starter?</t>
  </si>
  <si>
    <t>Notes</t>
  </si>
  <si>
    <t>Faculty/Directorate:</t>
  </si>
  <si>
    <t>Business</t>
  </si>
  <si>
    <t>Health &amp; Life Sciences</t>
  </si>
  <si>
    <t>Technology &amp; Design Environment</t>
  </si>
  <si>
    <t>Corporate Affairs</t>
  </si>
  <si>
    <t>Human Resources</t>
  </si>
  <si>
    <r>
      <t xml:space="preserve">Rate </t>
    </r>
    <r>
      <rPr>
        <sz val="11"/>
        <color theme="1"/>
        <rFont val="Arial"/>
        <family val="2"/>
      </rPr>
      <t>(Note 1):</t>
    </r>
  </si>
  <si>
    <t>Faculty</t>
  </si>
  <si>
    <t>Humanities &amp; Social Sciences</t>
  </si>
  <si>
    <t>Extra Students marked by this employee</t>
  </si>
  <si>
    <t>length of script</t>
  </si>
  <si>
    <t>multiplier</t>
  </si>
  <si>
    <r>
      <t>Contact Hours</t>
    </r>
    <r>
      <rPr>
        <sz val="11"/>
        <color theme="1"/>
        <rFont val="Arial"/>
        <family val="2"/>
      </rPr>
      <t xml:space="preserve"> </t>
    </r>
  </si>
  <si>
    <r>
      <t>Additional Marking</t>
    </r>
    <r>
      <rPr>
        <sz val="11"/>
        <color theme="1"/>
        <rFont val="Arial"/>
        <family val="2"/>
      </rPr>
      <t xml:space="preserve"> </t>
    </r>
  </si>
  <si>
    <t>Other Claimable Hours</t>
  </si>
  <si>
    <t>Induction</t>
  </si>
  <si>
    <t>Training</t>
  </si>
  <si>
    <t>Exam supervision</t>
  </si>
  <si>
    <t>Extra Administration</t>
  </si>
  <si>
    <t>Faculty Boards/committees</t>
  </si>
  <si>
    <t>Examination Boards</t>
  </si>
  <si>
    <t>Open/Visit days</t>
  </si>
  <si>
    <t>Lecture Attendance</t>
  </si>
  <si>
    <t>Additional Marking Hours:</t>
  </si>
  <si>
    <t>rate</t>
  </si>
  <si>
    <t>comprehensive</t>
  </si>
  <si>
    <t>basic</t>
  </si>
  <si>
    <t>Other Hours</t>
  </si>
  <si>
    <t>Comprehensive Rate</t>
  </si>
  <si>
    <t>Basic Rate</t>
  </si>
  <si>
    <t xml:space="preserve">Total Pay </t>
  </si>
  <si>
    <t xml:space="preserve">1. There are two  rates of pay, one for new appointees, the other for existing </t>
  </si>
  <si>
    <t>Choose the appropriate point from the drop-down menu.</t>
  </si>
  <si>
    <t>working days per Year</t>
  </si>
  <si>
    <t>Holiday Pay %</t>
  </si>
  <si>
    <t>Total inclusive Hourly Rate</t>
  </si>
  <si>
    <t>Job</t>
  </si>
  <si>
    <t>Element</t>
  </si>
  <si>
    <t>U</t>
  </si>
  <si>
    <r>
      <rPr>
        <b/>
        <sz val="11"/>
        <color theme="1"/>
        <rFont val="Arial"/>
        <family val="2"/>
      </rPr>
      <t>note:</t>
    </r>
    <r>
      <rPr>
        <sz val="11"/>
        <color theme="1"/>
        <rFont val="Arial"/>
        <family val="2"/>
      </rPr>
      <t xml:space="preserve"> this total </t>
    </r>
    <r>
      <rPr>
        <b/>
        <sz val="11"/>
        <color theme="1"/>
        <rFont val="Arial"/>
        <family val="2"/>
      </rPr>
      <t>i</t>
    </r>
    <r>
      <rPr>
        <sz val="11"/>
        <color theme="1"/>
        <rFont val="Arial"/>
        <family val="2"/>
      </rPr>
      <t xml:space="preserve">ncludes Holiday Pay of </t>
    </r>
  </si>
  <si>
    <t>Pastoral Care/Office Hours</t>
  </si>
  <si>
    <t>hours</t>
  </si>
  <si>
    <t xml:space="preserve">ON COMPLETION, OPEN THE CONTRACT TAB TO PRINT A HARD COPY OF THE CONTRACT DETAILS COPY </t>
  </si>
  <si>
    <t>New associate Grade point 30</t>
  </si>
  <si>
    <t>Existing associate Grade point 31</t>
  </si>
  <si>
    <r>
      <t xml:space="preserve">Checks </t>
    </r>
    <r>
      <rPr>
        <sz val="11"/>
        <color theme="1"/>
        <rFont val="Arial"/>
        <family val="2"/>
      </rPr>
      <t>(Note 2):</t>
    </r>
  </si>
  <si>
    <t>Note 2</t>
  </si>
  <si>
    <t>Full Name:</t>
  </si>
  <si>
    <t>3001-4000</t>
  </si>
  <si>
    <t>4001-5000</t>
  </si>
  <si>
    <t>5001-6000</t>
  </si>
  <si>
    <t>6001-7000</t>
  </si>
  <si>
    <t>7001-8000</t>
  </si>
  <si>
    <t>8001-9000</t>
  </si>
  <si>
    <t>9001-10000</t>
  </si>
  <si>
    <t>10001-12000</t>
  </si>
  <si>
    <t>12001-20000</t>
  </si>
  <si>
    <t>20001+</t>
  </si>
  <si>
    <t>Not applicable</t>
  </si>
  <si>
    <t>Non-EU nationals must have a valid work permit before commencing any work at the University. 
Please confirm whether this has been confirmed.</t>
  </si>
  <si>
    <t>By law, international students can work a maximum of 20 hours in any single week. This includes all employment whether in the University or elsewhere.</t>
  </si>
  <si>
    <t>Q1 Evidence of eligibility to work in UK copied?</t>
  </si>
  <si>
    <t>Q2 Is this student an EU national?</t>
  </si>
  <si>
    <t>Q3, If Q2 is 'No', Are they working hours within student regulations?</t>
  </si>
  <si>
    <t>HESA CODE</t>
  </si>
  <si>
    <t>101 Clinical medicine</t>
  </si>
  <si>
    <t>102 Clinical dentistry</t>
  </si>
  <si>
    <t>103 Nursing &amp; allied health professions</t>
  </si>
  <si>
    <t>104 Psychology &amp; behavioural sciences</t>
  </si>
  <si>
    <t>105 Health &amp; community studies</t>
  </si>
  <si>
    <t>106 Anatomy &amp; physiology</t>
  </si>
  <si>
    <t>107 Pharmacy &amp; pharmacology</t>
  </si>
  <si>
    <t>108 Sports science &amp; leisure studies</t>
  </si>
  <si>
    <t>109 Veterinary science</t>
  </si>
  <si>
    <t>110 Agriculture, forestry &amp; food science</t>
  </si>
  <si>
    <t>111 Earth, marine &amp; environmental sciences</t>
  </si>
  <si>
    <t>112 Biosciences</t>
  </si>
  <si>
    <t>113 Chemistry</t>
  </si>
  <si>
    <t>114 Physics</t>
  </si>
  <si>
    <t>115 General engineering</t>
  </si>
  <si>
    <t>116 Chemical engineering</t>
  </si>
  <si>
    <t>117 Mineral, metallurgy &amp; materials engineering</t>
  </si>
  <si>
    <t>118 Civil engineering</t>
  </si>
  <si>
    <t>119 Electrical, electronic &amp; computer engineering</t>
  </si>
  <si>
    <t>120 Mechanical, aero &amp; production engineering</t>
  </si>
  <si>
    <t>121 IT, systems sciences &amp; computer software engineering</t>
  </si>
  <si>
    <t>122 Mathematics</t>
  </si>
  <si>
    <t>123 Architecture, built environment &amp; planning</t>
  </si>
  <si>
    <t>124 Geography &amp; environmental studies</t>
  </si>
  <si>
    <t>125 Area studies</t>
  </si>
  <si>
    <t>126 Archaeology</t>
  </si>
  <si>
    <t>127 Anthropology &amp; development studies</t>
  </si>
  <si>
    <t>128 Politics &amp; international studies</t>
  </si>
  <si>
    <t>129 Economics &amp; econometrics</t>
  </si>
  <si>
    <t>130 Law</t>
  </si>
  <si>
    <t>131 Social work &amp; social policy</t>
  </si>
  <si>
    <t>132 Sociology</t>
  </si>
  <si>
    <t>133 Business &amp; management studies</t>
  </si>
  <si>
    <t>134 Catering &amp; hospitality management</t>
  </si>
  <si>
    <t>135 Education</t>
  </si>
  <si>
    <t>136 Continuing education</t>
  </si>
  <si>
    <t>137 Modern languages</t>
  </si>
  <si>
    <t>138 English language &amp; literature</t>
  </si>
  <si>
    <t>139 History</t>
  </si>
  <si>
    <t>140 Classics</t>
  </si>
  <si>
    <t>141 Philosophy</t>
  </si>
  <si>
    <t>142 Theology &amp; religious studies</t>
  </si>
  <si>
    <t>143 Art &amp; design</t>
  </si>
  <si>
    <t>144 Music, dance, drama &amp; performing arts</t>
  </si>
  <si>
    <t>145 Media studies</t>
  </si>
  <si>
    <t>201 Total academic services</t>
  </si>
  <si>
    <t>202 Central administration &amp; services</t>
  </si>
  <si>
    <t>204 Staff &amp; student facilities</t>
  </si>
  <si>
    <t xml:space="preserve">205 Premises </t>
  </si>
  <si>
    <t>206 Residences &amp; catering</t>
  </si>
  <si>
    <t>HESA Cost code</t>
  </si>
  <si>
    <t>Form Completed by</t>
  </si>
  <si>
    <t xml:space="preserve">This calculator is designed for part-time hourly-paid teaching staff who will be delivering all, or a substantial part of, a module. </t>
  </si>
  <si>
    <t>Multiplier in comprehensive rate</t>
  </si>
  <si>
    <t>Marking hrs included in comp rate</t>
  </si>
  <si>
    <t>Calculated marking hours from contact time</t>
  </si>
  <si>
    <t>Exam Marking</t>
  </si>
  <si>
    <t>How many students is this AL Marking?</t>
  </si>
  <si>
    <t>a) re student numbers (base line is 25 and 36 contact hours)</t>
  </si>
  <si>
    <t>b) re script length (base line is 3000 words)</t>
  </si>
  <si>
    <t>Calculated pastoral care/office hours from contact time</t>
  </si>
  <si>
    <t>Labs/Practicals-teaching</t>
  </si>
  <si>
    <t>Labs/Practicals Teaching</t>
  </si>
  <si>
    <t>3000 word scripts included on comprehensive rate</t>
  </si>
  <si>
    <t>pastoral hrs included in comp rate</t>
  </si>
  <si>
    <t>Marking Admin</t>
  </si>
  <si>
    <t xml:space="preserve">(0.5 hours per applicable assessment point) </t>
  </si>
  <si>
    <t>1,001-1,500</t>
  </si>
  <si>
    <t>1,501-3,000</t>
  </si>
  <si>
    <t>Module Leadership</t>
  </si>
  <si>
    <t>For Comprehensive Rate Guidance- See Associate Lecturer Policy Section 5</t>
  </si>
  <si>
    <t>Department</t>
  </si>
  <si>
    <t>Grade point:</t>
  </si>
  <si>
    <t>Grade point</t>
  </si>
  <si>
    <t>Marking hours in contract</t>
  </si>
  <si>
    <t>Additional Marking</t>
  </si>
  <si>
    <t>0 - 1,000</t>
  </si>
  <si>
    <t>Placement Supervision</t>
  </si>
  <si>
    <t>Dissertation Supervision</t>
  </si>
  <si>
    <t>Dissertation  marking</t>
  </si>
  <si>
    <t>Calculated dissertation marking hours from contact time</t>
  </si>
  <si>
    <t>Dissertation Supervision hours</t>
  </si>
  <si>
    <t>Dissertation marking</t>
  </si>
  <si>
    <t>PLEASE ENSURE THAT YOU CLAIM AT THE END OF EACH MONTH THAT YOU WORK BY 6th OF THE MONTH</t>
  </si>
  <si>
    <t>https://www.brookes.ac.uk/human-resources/site-assets/documents/claim-form/</t>
  </si>
  <si>
    <t>Kim Shadbolt</t>
  </si>
  <si>
    <t>Repeat Sessions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</si>
</sst>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quot;£&quot;* #,##0.00_-;_-&quot;£&quot;* &quot;-&quot;??_-;_-@_-"/>
    <numFmt numFmtId="165" formatCode="#,##0;\(#,##0\)"/>
    <numFmt numFmtId="166" formatCode="#,##0.00;\(#,##0.00\)"/>
    <numFmt numFmtId="167" formatCode="&quot;£&quot;#,##0.00"/>
    <numFmt numFmtId="168" formatCode="0.0%"/>
    <numFmt numFmtId="169" formatCode="&quot;£&quot;#,##0"/>
    <numFmt numFmtId="170" formatCode="#,##0.0;\(#,##0.0\)"/>
    <numFmt numFmtId="171" formatCode="[$-F800]dddd\,\ mmmm\ dd\,\ yyyy"/>
    <numFmt numFmtId="172" formatCode="#,##0.0"/>
  </numFmts>
  <fonts count="3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i/>
      <sz val="11"/>
      <color theme="1"/>
      <name val="Arial"/>
      <family val="2"/>
    </font>
    <font>
      <i/>
      <sz val="11"/>
      <color theme="1"/>
      <name val="Arial"/>
      <family val="2"/>
    </font>
    <font>
      <b/>
      <sz val="14"/>
      <color theme="1"/>
      <name val="Arial"/>
      <family val="2"/>
    </font>
    <font>
      <b/>
      <sz val="18"/>
      <color rgb="FFFF0000"/>
      <name val="Arial"/>
      <family val="2"/>
    </font>
    <font>
      <b/>
      <sz val="18"/>
      <color theme="1"/>
      <name val="Arial"/>
      <family val="2"/>
    </font>
    <font>
      <sz val="10"/>
      <color theme="1"/>
      <name val="Arial"/>
      <family val="2"/>
    </font>
    <font>
      <b/>
      <sz val="16"/>
      <color rgb="FFFF0000"/>
      <name val="Arial"/>
      <family val="2"/>
    </font>
    <font>
      <sz val="11"/>
      <name val="Arial"/>
      <family val="2"/>
    </font>
    <font>
      <b/>
      <sz val="12"/>
      <color theme="1"/>
      <name val="Arial"/>
      <family val="2"/>
    </font>
    <font>
      <b/>
      <sz val="12"/>
      <color rgb="FFFF0000"/>
      <name val="Arial"/>
      <family val="2"/>
    </font>
    <font>
      <b/>
      <sz val="14"/>
      <color rgb="FFFF0000"/>
      <name val="Arial"/>
      <family val="2"/>
    </font>
    <font>
      <b/>
      <sz val="11"/>
      <name val="Arial"/>
      <family val="2"/>
    </font>
    <font>
      <sz val="9"/>
      <name val="Arial"/>
      <family val="2"/>
    </font>
    <font>
      <u/>
      <sz val="11"/>
      <color theme="10"/>
      <name val="Calibri"/>
      <family val="2"/>
    </font>
    <font>
      <u/>
      <sz val="10"/>
      <color theme="10"/>
      <name val="Arial"/>
      <family val="2"/>
    </font>
    <font>
      <i/>
      <sz val="10"/>
      <color theme="1"/>
      <name val="Arial"/>
      <family val="2"/>
    </font>
    <font>
      <b/>
      <i/>
      <sz val="11"/>
      <name val="Arial"/>
      <family val="2"/>
    </font>
    <font>
      <b/>
      <i/>
      <sz val="12"/>
      <color theme="1"/>
      <name val="Arial"/>
      <family val="2"/>
    </font>
    <font>
      <sz val="8"/>
      <color theme="1"/>
      <name val="Arial"/>
      <family val="2"/>
    </font>
    <font>
      <sz val="8"/>
      <name val="Arial"/>
      <family val="2"/>
    </font>
    <font>
      <sz val="9"/>
      <color theme="1"/>
      <name val="Arial"/>
      <family val="2"/>
    </font>
    <font>
      <sz val="10"/>
      <name val="Arial"/>
      <family val="2"/>
    </font>
    <font>
      <sz val="9"/>
      <color indexed="81"/>
      <name val="Tahoma"/>
      <family val="2"/>
    </font>
    <font>
      <b/>
      <sz val="9"/>
      <color indexed="81"/>
      <name val="Tahoma"/>
      <family val="2"/>
    </font>
    <font>
      <b/>
      <sz val="10"/>
      <color theme="1"/>
      <name val="Arial"/>
      <family val="2"/>
    </font>
    <font>
      <i/>
      <sz val="10"/>
      <color rgb="FFFF0000"/>
      <name val="Arial"/>
      <family val="2"/>
    </font>
  </fonts>
  <fills count="12">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gray0625">
        <bgColor auto="1"/>
      </patternFill>
    </fill>
    <fill>
      <patternFill patternType="gray0625">
        <fgColor auto="1"/>
        <bgColor theme="4" tint="0.79998168889431442"/>
      </patternFill>
    </fill>
    <fill>
      <patternFill patternType="solid">
        <fgColor theme="7" tint="0.79998168889431442"/>
        <bgColor indexed="64"/>
      </patternFill>
    </fill>
  </fills>
  <borders count="18">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top style="thin">
        <color auto="1"/>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164" fontId="1" fillId="0" borderId="0" applyFont="0" applyFill="0" applyBorder="0" applyAlignment="0" applyProtection="0"/>
  </cellStyleXfs>
  <cellXfs count="293">
    <xf numFmtId="0" fontId="0" fillId="0" borderId="0" xfId="0"/>
    <xf numFmtId="165" fontId="6" fillId="0" borderId="0" xfId="0" applyNumberFormat="1" applyFont="1" applyAlignment="1" applyProtection="1">
      <alignment vertical="center"/>
    </xf>
    <xf numFmtId="165" fontId="2" fillId="0" borderId="0" xfId="0" applyNumberFormat="1" applyFont="1" applyAlignment="1" applyProtection="1">
      <alignment horizontal="center" vertical="center"/>
    </xf>
    <xf numFmtId="166" fontId="2" fillId="0" borderId="0" xfId="0" applyNumberFormat="1" applyFont="1" applyAlignment="1" applyProtection="1">
      <alignment vertical="center"/>
    </xf>
    <xf numFmtId="165" fontId="2" fillId="0" borderId="0" xfId="0" applyNumberFormat="1" applyFont="1" applyAlignment="1" applyProtection="1">
      <alignment vertical="center"/>
    </xf>
    <xf numFmtId="165" fontId="2" fillId="0" borderId="4" xfId="0" applyNumberFormat="1" applyFont="1" applyBorder="1" applyAlignment="1" applyProtection="1">
      <alignment vertical="center"/>
    </xf>
    <xf numFmtId="165" fontId="2" fillId="0" borderId="5" xfId="0" applyNumberFormat="1" applyFont="1" applyBorder="1" applyAlignment="1" applyProtection="1">
      <alignment horizontal="center" vertical="center"/>
    </xf>
    <xf numFmtId="165" fontId="3" fillId="0" borderId="3" xfId="0" applyNumberFormat="1" applyFont="1" applyBorder="1" applyAlignment="1" applyProtection="1">
      <alignment vertical="center"/>
    </xf>
    <xf numFmtId="165" fontId="2" fillId="0" borderId="4" xfId="0" applyNumberFormat="1" applyFont="1" applyBorder="1" applyAlignment="1" applyProtection="1">
      <alignment horizontal="center" vertical="center"/>
    </xf>
    <xf numFmtId="165" fontId="2" fillId="0" borderId="6" xfId="0" applyNumberFormat="1" applyFont="1" applyBorder="1" applyAlignment="1" applyProtection="1">
      <alignment horizontal="left" vertical="center"/>
    </xf>
    <xf numFmtId="165" fontId="2" fillId="0" borderId="0" xfId="0" applyNumberFormat="1" applyFont="1" applyBorder="1" applyAlignment="1" applyProtection="1">
      <alignment vertical="center"/>
    </xf>
    <xf numFmtId="165" fontId="2" fillId="0" borderId="0" xfId="0" applyNumberFormat="1" applyFont="1" applyBorder="1" applyAlignment="1" applyProtection="1">
      <alignment horizontal="center" vertical="center"/>
    </xf>
    <xf numFmtId="165" fontId="2" fillId="0" borderId="7" xfId="0" applyNumberFormat="1" applyFont="1" applyBorder="1" applyAlignment="1" applyProtection="1">
      <alignment horizontal="center" vertical="center"/>
    </xf>
    <xf numFmtId="165" fontId="3" fillId="0" borderId="6" xfId="0" applyNumberFormat="1" applyFont="1" applyBorder="1" applyAlignment="1" applyProtection="1">
      <alignment vertical="center"/>
    </xf>
    <xf numFmtId="170" fontId="2" fillId="0" borderId="0" xfId="0" applyNumberFormat="1" applyFont="1" applyBorder="1" applyAlignment="1" applyProtection="1">
      <alignment horizontal="center" vertical="center"/>
    </xf>
    <xf numFmtId="170" fontId="2" fillId="0" borderId="7" xfId="0" applyNumberFormat="1" applyFont="1" applyBorder="1" applyAlignment="1" applyProtection="1">
      <alignment horizontal="center" vertical="center"/>
    </xf>
    <xf numFmtId="170" fontId="3" fillId="0" borderId="7" xfId="0" applyNumberFormat="1" applyFont="1" applyBorder="1" applyAlignment="1" applyProtection="1">
      <alignment horizontal="center" vertical="center"/>
    </xf>
    <xf numFmtId="165" fontId="2" fillId="0" borderId="7" xfId="0" applyNumberFormat="1" applyFont="1" applyBorder="1" applyAlignment="1" applyProtection="1">
      <alignment horizontal="right" vertical="center" wrapText="1"/>
    </xf>
    <xf numFmtId="165" fontId="2" fillId="0" borderId="0" xfId="0" applyNumberFormat="1" applyFont="1" applyAlignment="1" applyProtection="1">
      <alignment horizontal="right" vertical="center" wrapText="1"/>
    </xf>
    <xf numFmtId="166" fontId="2" fillId="0" borderId="0" xfId="0" applyNumberFormat="1" applyFont="1" applyAlignment="1" applyProtection="1">
      <alignment horizontal="right" vertical="center" wrapText="1"/>
    </xf>
    <xf numFmtId="165" fontId="2" fillId="0" borderId="0" xfId="0" applyNumberFormat="1" applyFont="1" applyFill="1" applyBorder="1" applyAlignment="1" applyProtection="1">
      <alignment vertical="center"/>
    </xf>
    <xf numFmtId="170" fontId="2" fillId="0" borderId="0" xfId="0" applyNumberFormat="1" applyFont="1" applyFill="1" applyBorder="1" applyAlignment="1" applyProtection="1">
      <alignment horizontal="center" vertical="center"/>
    </xf>
    <xf numFmtId="165" fontId="2" fillId="0" borderId="0" xfId="0" applyNumberFormat="1" applyFont="1" applyFill="1" applyBorder="1" applyAlignment="1" applyProtection="1">
      <alignment horizontal="left" vertical="center"/>
    </xf>
    <xf numFmtId="165" fontId="3" fillId="0" borderId="7" xfId="0" applyNumberFormat="1" applyFont="1" applyBorder="1" applyAlignment="1" applyProtection="1">
      <alignment horizontal="center" vertical="center"/>
    </xf>
    <xf numFmtId="170" fontId="3" fillId="0" borderId="2" xfId="0" applyNumberFormat="1" applyFont="1" applyBorder="1" applyAlignment="1" applyProtection="1">
      <alignment horizontal="center" vertical="center"/>
    </xf>
    <xf numFmtId="165" fontId="2" fillId="0" borderId="6" xfId="0" applyNumberFormat="1" applyFont="1" applyBorder="1" applyAlignment="1" applyProtection="1">
      <alignment vertical="center"/>
    </xf>
    <xf numFmtId="167" fontId="2" fillId="0" borderId="7" xfId="0" applyNumberFormat="1" applyFont="1" applyBorder="1" applyAlignment="1" applyProtection="1">
      <alignment horizontal="center" vertical="center"/>
    </xf>
    <xf numFmtId="165" fontId="3" fillId="0" borderId="0" xfId="0" applyNumberFormat="1" applyFont="1" applyBorder="1" applyAlignment="1" applyProtection="1">
      <alignment vertical="center"/>
    </xf>
    <xf numFmtId="167" fontId="3" fillId="0" borderId="2" xfId="0" applyNumberFormat="1" applyFont="1" applyBorder="1" applyAlignment="1" applyProtection="1">
      <alignment horizontal="center" vertical="center"/>
    </xf>
    <xf numFmtId="166" fontId="5" fillId="0" borderId="0" xfId="0" applyNumberFormat="1" applyFont="1" applyAlignment="1" applyProtection="1">
      <alignment vertical="center" wrapText="1"/>
    </xf>
    <xf numFmtId="165" fontId="5" fillId="0" borderId="0" xfId="0" applyNumberFormat="1" applyFont="1" applyAlignment="1" applyProtection="1">
      <alignment vertical="center" wrapText="1"/>
    </xf>
    <xf numFmtId="167" fontId="2" fillId="0" borderId="0" xfId="0" applyNumberFormat="1" applyFont="1" applyBorder="1" applyAlignment="1" applyProtection="1">
      <alignment horizontal="center" vertical="center"/>
    </xf>
    <xf numFmtId="165" fontId="2" fillId="0" borderId="1" xfId="0" applyNumberFormat="1" applyFont="1" applyBorder="1" applyAlignment="1" applyProtection="1">
      <alignment horizontal="center" vertical="center"/>
    </xf>
    <xf numFmtId="165" fontId="2" fillId="0" borderId="0" xfId="0" applyNumberFormat="1" applyFont="1" applyAlignment="1" applyProtection="1">
      <alignment horizontal="right" vertical="center"/>
    </xf>
    <xf numFmtId="167" fontId="2" fillId="0" borderId="0" xfId="0" applyNumberFormat="1" applyFont="1" applyAlignment="1" applyProtection="1">
      <alignment horizontal="center" vertical="center"/>
    </xf>
    <xf numFmtId="165" fontId="5" fillId="0" borderId="0" xfId="0" applyNumberFormat="1" applyFont="1" applyAlignment="1" applyProtection="1">
      <alignment vertical="center"/>
    </xf>
    <xf numFmtId="165" fontId="5" fillId="0" borderId="0" xfId="0" applyNumberFormat="1" applyFont="1" applyAlignment="1" applyProtection="1">
      <alignment horizontal="center" vertical="center"/>
    </xf>
    <xf numFmtId="165" fontId="5" fillId="0" borderId="0" xfId="0" applyNumberFormat="1" applyFont="1" applyBorder="1" applyAlignment="1" applyProtection="1">
      <alignment vertical="center"/>
    </xf>
    <xf numFmtId="9" fontId="2" fillId="0" borderId="0" xfId="1" applyFont="1" applyAlignment="1" applyProtection="1">
      <alignment horizontal="center" vertical="center"/>
    </xf>
    <xf numFmtId="49" fontId="2" fillId="0" borderId="0" xfId="0" applyNumberFormat="1" applyFont="1" applyFill="1" applyBorder="1" applyAlignment="1" applyProtection="1">
      <alignment horizontal="left" vertical="center"/>
    </xf>
    <xf numFmtId="165" fontId="2" fillId="0" borderId="0" xfId="0" applyNumberFormat="1" applyFont="1" applyBorder="1" applyAlignment="1" applyProtection="1">
      <alignment horizontal="right" vertical="center" wrapText="1"/>
    </xf>
    <xf numFmtId="49" fontId="2" fillId="0" borderId="0" xfId="0" applyNumberFormat="1" applyFont="1" applyAlignment="1" applyProtection="1">
      <alignment horizontal="center" vertical="center"/>
    </xf>
    <xf numFmtId="165" fontId="4" fillId="0" borderId="0" xfId="0" applyNumberFormat="1" applyFont="1" applyBorder="1" applyAlignment="1" applyProtection="1">
      <alignment vertical="center"/>
    </xf>
    <xf numFmtId="165" fontId="5" fillId="0" borderId="0" xfId="0" applyNumberFormat="1" applyFont="1" applyBorder="1" applyAlignment="1" applyProtection="1">
      <alignment horizontal="center" vertical="center"/>
    </xf>
    <xf numFmtId="168" fontId="4" fillId="0" borderId="0" xfId="1" applyNumberFormat="1" applyFont="1" applyBorder="1" applyAlignment="1" applyProtection="1">
      <alignment horizontal="center" vertical="center"/>
    </xf>
    <xf numFmtId="165" fontId="2" fillId="0" borderId="1" xfId="0" applyNumberFormat="1" applyFont="1" applyBorder="1" applyAlignment="1" applyProtection="1">
      <alignment vertical="center"/>
    </xf>
    <xf numFmtId="165" fontId="3" fillId="0" borderId="0" xfId="0" applyNumberFormat="1" applyFont="1" applyAlignment="1" applyProtection="1">
      <alignment vertical="center"/>
    </xf>
    <xf numFmtId="165" fontId="5" fillId="0" borderId="6" xfId="0" applyNumberFormat="1" applyFont="1" applyBorder="1" applyAlignment="1" applyProtection="1">
      <alignment horizontal="left" vertical="center"/>
    </xf>
    <xf numFmtId="165" fontId="2" fillId="0" borderId="0" xfId="0" applyNumberFormat="1" applyFont="1" applyFill="1" applyAlignment="1" applyProtection="1">
      <alignment horizontal="center" vertical="center"/>
    </xf>
    <xf numFmtId="166" fontId="2" fillId="0" borderId="0" xfId="0" applyNumberFormat="1" applyFont="1" applyFill="1" applyAlignment="1" applyProtection="1">
      <alignment vertical="center"/>
    </xf>
    <xf numFmtId="165" fontId="2" fillId="0" borderId="0" xfId="0" applyNumberFormat="1" applyFont="1" applyFill="1" applyAlignment="1" applyProtection="1">
      <alignment vertical="center"/>
    </xf>
    <xf numFmtId="165" fontId="3" fillId="0" borderId="0" xfId="0" applyNumberFormat="1" applyFont="1" applyFill="1" applyBorder="1" applyAlignment="1" applyProtection="1">
      <alignment horizontal="left" vertical="center"/>
    </xf>
    <xf numFmtId="165" fontId="7" fillId="0" borderId="7" xfId="0" applyNumberFormat="1" applyFont="1" applyBorder="1" applyAlignment="1" applyProtection="1">
      <alignment horizontal="center" vertical="center" wrapText="1"/>
    </xf>
    <xf numFmtId="165" fontId="7" fillId="0" borderId="0" xfId="0" applyNumberFormat="1" applyFont="1" applyAlignment="1" applyProtection="1">
      <alignment vertical="center"/>
    </xf>
    <xf numFmtId="165" fontId="2" fillId="0" borderId="0" xfId="0" applyNumberFormat="1" applyFont="1" applyBorder="1" applyAlignment="1" applyProtection="1">
      <alignment horizontal="right" vertical="center"/>
    </xf>
    <xf numFmtId="165" fontId="10" fillId="0" borderId="0" xfId="0" applyNumberFormat="1" applyFont="1" applyAlignment="1" applyProtection="1">
      <alignment horizontal="center" vertical="center"/>
    </xf>
    <xf numFmtId="165" fontId="3" fillId="0" borderId="6" xfId="0" applyNumberFormat="1" applyFont="1" applyBorder="1" applyAlignment="1" applyProtection="1">
      <alignment horizontal="left" vertical="center"/>
    </xf>
    <xf numFmtId="165" fontId="2" fillId="2" borderId="0" xfId="0" applyNumberFormat="1" applyFont="1" applyFill="1" applyAlignment="1" applyProtection="1">
      <alignment horizontal="center" vertical="center"/>
    </xf>
    <xf numFmtId="165" fontId="3" fillId="0" borderId="3" xfId="0" applyNumberFormat="1" applyFont="1" applyBorder="1" applyAlignment="1" applyProtection="1">
      <alignment horizontal="left" vertical="center"/>
    </xf>
    <xf numFmtId="165" fontId="2" fillId="0" borderId="6" xfId="0" applyNumberFormat="1" applyFont="1" applyBorder="1" applyAlignment="1" applyProtection="1">
      <alignment horizontal="center" vertical="center"/>
    </xf>
    <xf numFmtId="165" fontId="2" fillId="0" borderId="7" xfId="0" applyNumberFormat="1" applyFont="1" applyBorder="1" applyAlignment="1" applyProtection="1">
      <alignment vertical="center"/>
    </xf>
    <xf numFmtId="165" fontId="2" fillId="0" borderId="13" xfId="0" applyNumberFormat="1" applyFont="1" applyBorder="1" applyAlignment="1" applyProtection="1">
      <alignment horizontal="left" vertical="center"/>
    </xf>
    <xf numFmtId="165" fontId="2" fillId="0" borderId="11" xfId="0" applyNumberFormat="1" applyFont="1" applyBorder="1" applyAlignment="1" applyProtection="1">
      <alignment horizontal="center" vertical="center"/>
    </xf>
    <xf numFmtId="49" fontId="2" fillId="0" borderId="0" xfId="0" applyNumberFormat="1" applyFont="1" applyFill="1" applyBorder="1" applyAlignment="1" applyProtection="1">
      <alignment vertical="center"/>
    </xf>
    <xf numFmtId="165" fontId="3" fillId="0" borderId="0" xfId="0" applyNumberFormat="1" applyFont="1" applyAlignment="1" applyProtection="1">
      <alignment horizontal="left" vertical="center"/>
    </xf>
    <xf numFmtId="165" fontId="2" fillId="0" borderId="12" xfId="0" applyNumberFormat="1" applyFont="1" applyBorder="1" applyAlignment="1" applyProtection="1">
      <alignment horizontal="center" vertical="center" wrapText="1"/>
    </xf>
    <xf numFmtId="165" fontId="3" fillId="0" borderId="12" xfId="0" applyNumberFormat="1" applyFont="1" applyBorder="1" applyAlignment="1" applyProtection="1">
      <alignment horizontal="left" vertical="center"/>
    </xf>
    <xf numFmtId="165" fontId="3" fillId="0" borderId="0" xfId="0" applyNumberFormat="1" applyFont="1" applyBorder="1" applyAlignment="1" applyProtection="1">
      <alignment horizontal="left" vertical="center"/>
    </xf>
    <xf numFmtId="165" fontId="2" fillId="0" borderId="7" xfId="0" applyNumberFormat="1" applyFont="1" applyBorder="1" applyAlignment="1" applyProtection="1">
      <alignment horizontal="center" wrapText="1"/>
    </xf>
    <xf numFmtId="165" fontId="2" fillId="0" borderId="0" xfId="0" applyNumberFormat="1" applyFont="1" applyAlignment="1" applyProtection="1">
      <alignment horizontal="left" vertical="center"/>
    </xf>
    <xf numFmtId="165" fontId="10" fillId="0" borderId="0" xfId="0" applyNumberFormat="1" applyFont="1" applyBorder="1" applyAlignment="1" applyProtection="1">
      <alignment vertical="center" wrapText="1"/>
    </xf>
    <xf numFmtId="165" fontId="2" fillId="0" borderId="0" xfId="0" applyNumberFormat="1" applyFont="1" applyBorder="1" applyAlignment="1" applyProtection="1">
      <alignment horizontal="left" vertical="center" wrapText="1"/>
    </xf>
    <xf numFmtId="167" fontId="2" fillId="0" borderId="0" xfId="0" applyNumberFormat="1" applyFont="1" applyBorder="1" applyAlignment="1">
      <alignment horizontal="center" vertical="center"/>
    </xf>
    <xf numFmtId="165" fontId="3" fillId="0" borderId="14" xfId="0" applyNumberFormat="1" applyFont="1" applyBorder="1" applyAlignment="1" applyProtection="1">
      <alignment horizontal="left" vertical="center"/>
    </xf>
    <xf numFmtId="165" fontId="3" fillId="0" borderId="6" xfId="0" applyNumberFormat="1" applyFont="1" applyBorder="1" applyAlignment="1" applyProtection="1">
      <alignment horizontal="left" vertical="center" wrapText="1"/>
    </xf>
    <xf numFmtId="0" fontId="2" fillId="0" borderId="0" xfId="0" applyFont="1" applyBorder="1" applyAlignment="1">
      <alignment vertical="center"/>
    </xf>
    <xf numFmtId="0" fontId="2" fillId="0" borderId="7" xfId="0" applyFont="1" applyBorder="1" applyAlignment="1">
      <alignment vertical="center"/>
    </xf>
    <xf numFmtId="165" fontId="10" fillId="0" borderId="7" xfId="0" applyNumberFormat="1" applyFont="1" applyBorder="1" applyAlignment="1" applyProtection="1">
      <alignment vertical="center" wrapText="1"/>
    </xf>
    <xf numFmtId="1" fontId="2" fillId="2" borderId="0" xfId="0" applyNumberFormat="1" applyFont="1" applyFill="1" applyBorder="1" applyAlignment="1" applyProtection="1">
      <alignment horizontal="center" vertical="center"/>
      <protection locked="0"/>
    </xf>
    <xf numFmtId="165" fontId="2" fillId="0" borderId="0" xfId="0" applyNumberFormat="1" applyFont="1" applyAlignment="1" applyProtection="1">
      <alignment horizontal="left" vertical="center"/>
    </xf>
    <xf numFmtId="165" fontId="5" fillId="0" borderId="0" xfId="0" applyNumberFormat="1" applyFont="1" applyAlignment="1" applyProtection="1">
      <alignment horizontal="left" vertical="center"/>
    </xf>
    <xf numFmtId="1" fontId="11" fillId="2" borderId="0" xfId="0" applyNumberFormat="1" applyFont="1" applyFill="1" applyBorder="1" applyAlignment="1" applyProtection="1">
      <alignment horizontal="center" vertical="center" wrapText="1"/>
      <protection locked="0"/>
    </xf>
    <xf numFmtId="165" fontId="13" fillId="0" borderId="0" xfId="0" applyNumberFormat="1" applyFont="1" applyAlignment="1" applyProtection="1">
      <alignment horizontal="left" vertical="center"/>
    </xf>
    <xf numFmtId="165" fontId="2" fillId="0" borderId="0" xfId="0" applyNumberFormat="1" applyFont="1" applyAlignment="1" applyProtection="1">
      <alignment horizontal="left" vertical="center"/>
    </xf>
    <xf numFmtId="165" fontId="3" fillId="0" borderId="6" xfId="0" applyNumberFormat="1" applyFont="1" applyFill="1" applyBorder="1" applyAlignment="1" applyProtection="1">
      <alignment horizontal="left" vertical="center"/>
    </xf>
    <xf numFmtId="165" fontId="16" fillId="0" borderId="6" xfId="0" applyNumberFormat="1" applyFont="1" applyBorder="1" applyAlignment="1" applyProtection="1">
      <alignment vertical="top" wrapText="1"/>
    </xf>
    <xf numFmtId="165" fontId="2" fillId="0" borderId="0" xfId="0" applyNumberFormat="1" applyFont="1" applyAlignment="1" applyProtection="1">
      <alignment horizontal="left" vertical="center"/>
    </xf>
    <xf numFmtId="165" fontId="2" fillId="0" borderId="9" xfId="0" applyNumberFormat="1" applyFont="1" applyBorder="1" applyAlignment="1" applyProtection="1">
      <alignment vertical="center"/>
    </xf>
    <xf numFmtId="165" fontId="2" fillId="0" borderId="9" xfId="0" applyNumberFormat="1" applyFont="1" applyBorder="1" applyAlignment="1" applyProtection="1">
      <alignment horizontal="center" vertical="center"/>
    </xf>
    <xf numFmtId="165" fontId="2" fillId="0" borderId="10" xfId="0" applyNumberFormat="1" applyFont="1" applyBorder="1" applyAlignment="1" applyProtection="1">
      <alignment horizontal="center" vertical="center"/>
    </xf>
    <xf numFmtId="49" fontId="2" fillId="0" borderId="7" xfId="0" applyNumberFormat="1" applyFont="1" applyFill="1" applyBorder="1" applyAlignment="1" applyProtection="1">
      <alignment vertical="center"/>
    </xf>
    <xf numFmtId="165" fontId="2" fillId="0" borderId="8" xfId="0" applyNumberFormat="1" applyFont="1" applyBorder="1" applyAlignment="1" applyProtection="1">
      <alignment vertical="center"/>
    </xf>
    <xf numFmtId="0" fontId="19" fillId="0" borderId="0" xfId="0" applyNumberFormat="1" applyFont="1" applyBorder="1" applyAlignment="1" applyProtection="1">
      <alignment horizontal="left" vertical="center"/>
    </xf>
    <xf numFmtId="165" fontId="19" fillId="0" borderId="0" xfId="0" applyNumberFormat="1" applyFont="1" applyAlignment="1" applyProtection="1">
      <alignment horizontal="right" vertical="center"/>
    </xf>
    <xf numFmtId="1" fontId="19" fillId="0" borderId="0" xfId="0" applyNumberFormat="1" applyFont="1" applyBorder="1" applyAlignment="1" applyProtection="1">
      <alignment horizontal="left" vertical="center"/>
    </xf>
    <xf numFmtId="165" fontId="19" fillId="0" borderId="0" xfId="0" applyNumberFormat="1" applyFont="1" applyBorder="1" applyAlignment="1" applyProtection="1">
      <alignment horizontal="right" vertical="center"/>
    </xf>
    <xf numFmtId="165" fontId="19" fillId="0" borderId="0" xfId="0" applyNumberFormat="1" applyFont="1" applyAlignment="1" applyProtection="1">
      <alignment horizontal="left" vertical="center"/>
    </xf>
    <xf numFmtId="165" fontId="19" fillId="0" borderId="0" xfId="0" applyNumberFormat="1" applyFont="1" applyBorder="1" applyAlignment="1" applyProtection="1">
      <alignment horizontal="center" vertical="center"/>
    </xf>
    <xf numFmtId="165" fontId="19" fillId="0" borderId="0" xfId="0" applyNumberFormat="1" applyFont="1" applyBorder="1" applyAlignment="1" applyProtection="1">
      <alignment horizontal="left" vertical="center"/>
    </xf>
    <xf numFmtId="165" fontId="11" fillId="0" borderId="0" xfId="0" applyNumberFormat="1" applyFont="1" applyAlignment="1" applyProtection="1">
      <alignment horizontal="center" vertical="center"/>
    </xf>
    <xf numFmtId="165" fontId="11" fillId="0" borderId="0" xfId="0" applyNumberFormat="1" applyFont="1" applyAlignment="1" applyProtection="1">
      <alignment vertical="center"/>
    </xf>
    <xf numFmtId="165" fontId="20" fillId="0" borderId="0" xfId="0" applyNumberFormat="1" applyFont="1" applyAlignment="1" applyProtection="1">
      <alignment horizontal="center" vertical="center"/>
    </xf>
    <xf numFmtId="165" fontId="20" fillId="0" borderId="0" xfId="0" applyNumberFormat="1" applyFont="1" applyAlignment="1" applyProtection="1">
      <alignment vertical="center"/>
    </xf>
    <xf numFmtId="165" fontId="3" fillId="0" borderId="6" xfId="0" applyNumberFormat="1" applyFont="1" applyFill="1" applyBorder="1" applyAlignment="1" applyProtection="1">
      <alignment vertical="center"/>
    </xf>
    <xf numFmtId="170" fontId="3" fillId="0" borderId="0" xfId="0" applyNumberFormat="1" applyFont="1" applyBorder="1" applyAlignment="1" applyProtection="1">
      <alignment horizontal="center" vertical="center"/>
    </xf>
    <xf numFmtId="165" fontId="2" fillId="0" borderId="0" xfId="0" applyNumberFormat="1" applyFont="1" applyBorder="1" applyAlignment="1" applyProtection="1">
      <alignment horizontal="left" vertical="center"/>
    </xf>
    <xf numFmtId="0" fontId="2" fillId="2" borderId="0" xfId="0" applyNumberFormat="1" applyFont="1" applyFill="1" applyBorder="1" applyAlignment="1" applyProtection="1">
      <alignment horizontal="left" vertical="center"/>
      <protection locked="0"/>
    </xf>
    <xf numFmtId="1" fontId="11" fillId="0" borderId="0" xfId="0" applyNumberFormat="1" applyFont="1" applyFill="1" applyBorder="1" applyAlignment="1" applyProtection="1">
      <alignment horizontal="center" vertical="center" wrapText="1"/>
      <protection locked="0"/>
    </xf>
    <xf numFmtId="165" fontId="2" fillId="2" borderId="0" xfId="0" applyNumberFormat="1" applyFont="1" applyFill="1" applyBorder="1" applyAlignment="1" applyProtection="1">
      <alignment horizontal="center" vertical="center"/>
      <protection locked="0"/>
    </xf>
    <xf numFmtId="165" fontId="2" fillId="0" borderId="8" xfId="0" applyNumberFormat="1" applyFont="1" applyBorder="1" applyAlignment="1" applyProtection="1">
      <alignment horizontal="left" vertical="center"/>
    </xf>
    <xf numFmtId="165" fontId="2" fillId="0" borderId="7" xfId="0" applyNumberFormat="1" applyFont="1" applyBorder="1" applyAlignment="1" applyProtection="1">
      <alignment horizontal="left" vertical="center"/>
    </xf>
    <xf numFmtId="170" fontId="22" fillId="2" borderId="0" xfId="0" applyNumberFormat="1" applyFont="1" applyFill="1" applyBorder="1" applyAlignment="1" applyProtection="1">
      <alignment horizontal="center" vertical="center"/>
      <protection locked="0"/>
    </xf>
    <xf numFmtId="165" fontId="2" fillId="0" borderId="0" xfId="0" applyNumberFormat="1" applyFont="1" applyAlignment="1" applyProtection="1">
      <alignment horizontal="left" vertical="center"/>
    </xf>
    <xf numFmtId="165" fontId="3" fillId="0" borderId="0" xfId="0" applyNumberFormat="1" applyFont="1" applyAlignment="1" applyProtection="1">
      <alignment horizontal="left" vertical="center"/>
    </xf>
    <xf numFmtId="165" fontId="2" fillId="0" borderId="0" xfId="0" applyNumberFormat="1" applyFont="1" applyBorder="1" applyAlignment="1" applyProtection="1">
      <alignment horizontal="left" vertical="center"/>
    </xf>
    <xf numFmtId="165" fontId="9" fillId="0" borderId="0" xfId="0" applyNumberFormat="1" applyFont="1" applyBorder="1" applyAlignment="1" applyProtection="1">
      <alignment horizontal="left" vertical="top" wrapText="1"/>
    </xf>
    <xf numFmtId="165" fontId="18" fillId="0" borderId="0" xfId="2" applyNumberFormat="1" applyFont="1" applyBorder="1" applyAlignment="1" applyProtection="1">
      <alignment horizontal="left" vertical="center"/>
    </xf>
    <xf numFmtId="165" fontId="2" fillId="0" borderId="0" xfId="0" applyNumberFormat="1" applyFont="1" applyAlignment="1" applyProtection="1">
      <alignment horizontal="left" vertical="center"/>
    </xf>
    <xf numFmtId="165" fontId="6" fillId="0" borderId="0" xfId="0" applyNumberFormat="1" applyFont="1" applyBorder="1" applyAlignment="1" applyProtection="1">
      <alignment horizontal="left" vertical="center"/>
    </xf>
    <xf numFmtId="170" fontId="2" fillId="0" borderId="0" xfId="0" applyNumberFormat="1" applyFont="1" applyBorder="1" applyAlignment="1" applyProtection="1">
      <alignment vertical="center"/>
    </xf>
    <xf numFmtId="165" fontId="3" fillId="0" borderId="0" xfId="0" applyNumberFormat="1" applyFont="1" applyBorder="1" applyAlignment="1" applyProtection="1">
      <alignment horizontal="center" vertical="center"/>
    </xf>
    <xf numFmtId="165" fontId="3" fillId="0" borderId="0" xfId="0" applyNumberFormat="1" applyFont="1" applyBorder="1" applyAlignment="1" applyProtection="1">
      <alignment horizontal="left" vertical="top"/>
    </xf>
    <xf numFmtId="165" fontId="2" fillId="0" borderId="0" xfId="0" applyNumberFormat="1" applyFont="1" applyBorder="1" applyAlignment="1" applyProtection="1">
      <alignment horizontal="left" vertical="top"/>
    </xf>
    <xf numFmtId="1" fontId="19" fillId="0" borderId="0" xfId="0" applyNumberFormat="1" applyFont="1" applyBorder="1" applyAlignment="1" applyProtection="1">
      <alignment horizontal="right" vertical="center"/>
    </xf>
    <xf numFmtId="165" fontId="22" fillId="0" borderId="0" xfId="0" applyNumberFormat="1" applyFont="1" applyBorder="1" applyAlignment="1" applyProtection="1">
      <alignment horizontal="left" vertical="center"/>
    </xf>
    <xf numFmtId="165" fontId="2" fillId="2" borderId="0" xfId="0" applyNumberFormat="1" applyFont="1" applyFill="1" applyBorder="1" applyAlignment="1" applyProtection="1">
      <alignment horizontal="center" vertical="center" wrapText="1"/>
      <protection locked="0"/>
    </xf>
    <xf numFmtId="14" fontId="0" fillId="0" borderId="0" xfId="0" applyNumberFormat="1" applyBorder="1"/>
    <xf numFmtId="165" fontId="2" fillId="0" borderId="0" xfId="0" applyNumberFormat="1" applyFont="1" applyBorder="1" applyAlignment="1" applyProtection="1">
      <alignment horizontal="left" vertical="center"/>
    </xf>
    <xf numFmtId="0" fontId="0" fillId="0" borderId="0" xfId="0" applyBorder="1"/>
    <xf numFmtId="14" fontId="2" fillId="0" borderId="0" xfId="0" applyNumberFormat="1" applyFont="1" applyBorder="1" applyAlignment="1" applyProtection="1">
      <alignment horizontal="left" vertical="center"/>
    </xf>
    <xf numFmtId="165" fontId="3" fillId="0" borderId="0" xfId="0" applyNumberFormat="1" applyFont="1" applyAlignment="1" applyProtection="1">
      <alignment horizontal="left" vertical="center"/>
    </xf>
    <xf numFmtId="4" fontId="2" fillId="0" borderId="0" xfId="0" applyNumberFormat="1" applyFont="1" applyAlignment="1" applyProtection="1">
      <alignment vertical="center"/>
    </xf>
    <xf numFmtId="165" fontId="8" fillId="0" borderId="0" xfId="0" applyNumberFormat="1" applyFont="1" applyAlignment="1" applyProtection="1">
      <alignment vertical="center"/>
    </xf>
    <xf numFmtId="170" fontId="3" fillId="0" borderId="2" xfId="0" applyNumberFormat="1" applyFont="1" applyBorder="1" applyAlignment="1" applyProtection="1">
      <alignment horizontal="center" vertical="center" wrapText="1"/>
    </xf>
    <xf numFmtId="164" fontId="2" fillId="0" borderId="0" xfId="3" applyFont="1" applyBorder="1" applyAlignment="1" applyProtection="1">
      <alignment horizontal="center" vertical="center"/>
    </xf>
    <xf numFmtId="165" fontId="11" fillId="0" borderId="8" xfId="0" applyNumberFormat="1" applyFont="1" applyBorder="1" applyAlignment="1" applyProtection="1">
      <alignment horizontal="center" vertical="center"/>
    </xf>
    <xf numFmtId="165" fontId="11" fillId="0" borderId="9" xfId="0" applyNumberFormat="1" applyFont="1" applyBorder="1" applyAlignment="1" applyProtection="1">
      <alignment horizontal="center" vertical="center"/>
    </xf>
    <xf numFmtId="165" fontId="11" fillId="0" borderId="10" xfId="0" applyNumberFormat="1" applyFont="1" applyBorder="1" applyAlignment="1" applyProtection="1">
      <alignment horizontal="center" vertical="center"/>
    </xf>
    <xf numFmtId="10" fontId="2" fillId="0" borderId="0" xfId="1" applyNumberFormat="1" applyFont="1" applyBorder="1" applyAlignment="1" applyProtection="1">
      <alignment horizontal="center" vertical="center"/>
    </xf>
    <xf numFmtId="165" fontId="5" fillId="0" borderId="4" xfId="0" applyNumberFormat="1" applyFont="1" applyBorder="1" applyAlignment="1" applyProtection="1">
      <alignment horizontal="center" vertical="center" wrapText="1"/>
    </xf>
    <xf numFmtId="165" fontId="5" fillId="0" borderId="5" xfId="0" applyNumberFormat="1" applyFont="1" applyBorder="1" applyAlignment="1" applyProtection="1">
      <alignment horizontal="center" vertical="center" wrapText="1"/>
    </xf>
    <xf numFmtId="167" fontId="2" fillId="0" borderId="9" xfId="0" applyNumberFormat="1" applyFont="1" applyBorder="1" applyAlignment="1" applyProtection="1">
      <alignment horizontal="center" vertical="center"/>
    </xf>
    <xf numFmtId="10" fontId="2" fillId="0" borderId="9" xfId="1" applyNumberFormat="1" applyFont="1" applyBorder="1" applyAlignment="1" applyProtection="1">
      <alignment horizontal="center" vertical="center"/>
    </xf>
    <xf numFmtId="167" fontId="2" fillId="0" borderId="10" xfId="0" applyNumberFormat="1" applyFont="1" applyBorder="1" applyAlignment="1" applyProtection="1">
      <alignment horizontal="center" vertical="center"/>
    </xf>
    <xf numFmtId="169" fontId="2" fillId="0" borderId="0" xfId="0" applyNumberFormat="1" applyFont="1" applyFill="1" applyBorder="1" applyAlignment="1" applyProtection="1">
      <alignment horizontal="center" vertical="center"/>
    </xf>
    <xf numFmtId="0" fontId="0" fillId="0" borderId="0" xfId="0" applyFont="1"/>
    <xf numFmtId="165" fontId="2" fillId="0" borderId="4" xfId="0" applyNumberFormat="1" applyFont="1" applyBorder="1" applyAlignment="1" applyProtection="1">
      <alignment wrapText="1"/>
    </xf>
    <xf numFmtId="165" fontId="7" fillId="0" borderId="5" xfId="0" applyNumberFormat="1" applyFont="1" applyBorder="1" applyAlignment="1" applyProtection="1">
      <alignment horizontal="center" vertical="center" wrapText="1"/>
    </xf>
    <xf numFmtId="165" fontId="2" fillId="0" borderId="6" xfId="0" applyNumberFormat="1" applyFont="1" applyBorder="1" applyAlignment="1" applyProtection="1">
      <alignment vertical="center" wrapText="1"/>
    </xf>
    <xf numFmtId="165" fontId="2" fillId="0" borderId="0" xfId="0" applyNumberFormat="1" applyFont="1" applyBorder="1" applyAlignment="1" applyProtection="1">
      <alignment vertical="center" wrapText="1"/>
    </xf>
    <xf numFmtId="165" fontId="2" fillId="0" borderId="8" xfId="0" applyNumberFormat="1" applyFont="1" applyBorder="1" applyAlignment="1" applyProtection="1">
      <alignment vertical="center" wrapText="1"/>
    </xf>
    <xf numFmtId="165" fontId="2" fillId="0" borderId="9" xfId="0" applyNumberFormat="1" applyFont="1" applyBorder="1" applyAlignment="1" applyProtection="1">
      <alignment vertical="center" wrapText="1"/>
    </xf>
    <xf numFmtId="165" fontId="2" fillId="0" borderId="5" xfId="0" applyNumberFormat="1" applyFont="1" applyFill="1" applyBorder="1" applyAlignment="1" applyProtection="1">
      <alignment horizontal="center" vertical="center"/>
    </xf>
    <xf numFmtId="165" fontId="2" fillId="0" borderId="4" xfId="0" applyNumberFormat="1" applyFont="1" applyBorder="1" applyAlignment="1" applyProtection="1">
      <alignment horizontal="right" vertical="center" wrapText="1"/>
    </xf>
    <xf numFmtId="165" fontId="2" fillId="0" borderId="4" xfId="0" applyNumberFormat="1" applyFont="1" applyBorder="1" applyAlignment="1" applyProtection="1">
      <alignment horizontal="center" vertical="center" wrapText="1"/>
    </xf>
    <xf numFmtId="165" fontId="2" fillId="0" borderId="5" xfId="0" applyNumberFormat="1" applyFont="1" applyBorder="1" applyAlignment="1" applyProtection="1">
      <alignment horizontal="right" vertical="center" wrapText="1"/>
    </xf>
    <xf numFmtId="165" fontId="5" fillId="0" borderId="3" xfId="0" applyNumberFormat="1" applyFont="1" applyBorder="1" applyAlignment="1" applyProtection="1">
      <alignment vertical="center" wrapText="1"/>
    </xf>
    <xf numFmtId="166" fontId="2" fillId="3" borderId="0" xfId="0" applyNumberFormat="1" applyFont="1" applyFill="1" applyBorder="1" applyAlignment="1" applyProtection="1">
      <alignment horizontal="center" vertical="center"/>
    </xf>
    <xf numFmtId="1" fontId="11" fillId="4" borderId="0" xfId="0" applyNumberFormat="1" applyFont="1" applyFill="1" applyBorder="1" applyAlignment="1" applyProtection="1">
      <alignment horizontal="center" vertical="center" wrapText="1"/>
    </xf>
    <xf numFmtId="165" fontId="2" fillId="0" borderId="0" xfId="0" applyNumberFormat="1" applyFont="1" applyBorder="1" applyAlignment="1" applyProtection="1">
      <alignment horizontal="left" vertical="center"/>
    </xf>
    <xf numFmtId="165" fontId="2" fillId="0" borderId="0" xfId="0" applyNumberFormat="1" applyFont="1" applyAlignment="1" applyProtection="1">
      <alignment horizontal="left" vertical="center"/>
    </xf>
    <xf numFmtId="165" fontId="2" fillId="2" borderId="0" xfId="0" applyNumberFormat="1" applyFont="1" applyFill="1" applyAlignment="1" applyProtection="1">
      <alignment horizontal="center" vertical="center"/>
      <protection locked="0"/>
    </xf>
    <xf numFmtId="165" fontId="2" fillId="0" borderId="7" xfId="0" applyNumberFormat="1" applyFont="1" applyFill="1" applyBorder="1" applyAlignment="1" applyProtection="1">
      <alignment horizontal="center" vertical="center" wrapText="1"/>
    </xf>
    <xf numFmtId="3" fontId="24" fillId="2" borderId="0" xfId="1" applyNumberFormat="1" applyFont="1" applyFill="1" applyBorder="1" applyAlignment="1" applyProtection="1">
      <alignment horizontal="center" vertical="center"/>
      <protection locked="0"/>
    </xf>
    <xf numFmtId="165" fontId="2" fillId="0" borderId="0" xfId="0" applyNumberFormat="1" applyFont="1" applyFill="1" applyBorder="1" applyAlignment="1" applyProtection="1">
      <alignment vertical="center" wrapText="1"/>
    </xf>
    <xf numFmtId="165" fontId="2" fillId="0" borderId="9" xfId="0" applyNumberFormat="1" applyFont="1" applyFill="1" applyBorder="1" applyAlignment="1" applyProtection="1">
      <alignment vertical="center" wrapText="1"/>
    </xf>
    <xf numFmtId="172" fontId="3" fillId="0" borderId="2" xfId="0" applyNumberFormat="1" applyFont="1" applyBorder="1" applyAlignment="1" applyProtection="1">
      <alignment horizontal="center" vertical="center"/>
    </xf>
    <xf numFmtId="9" fontId="2" fillId="0" borderId="0" xfId="1" applyFont="1" applyFill="1" applyBorder="1" applyAlignment="1" applyProtection="1">
      <alignment horizontal="center" vertical="center"/>
    </xf>
    <xf numFmtId="49" fontId="22" fillId="0" borderId="0" xfId="0" applyNumberFormat="1" applyFont="1" applyFill="1" applyBorder="1" applyAlignment="1" applyProtection="1">
      <alignment vertical="center"/>
    </xf>
    <xf numFmtId="165" fontId="22" fillId="0" borderId="0" xfId="0" applyNumberFormat="1" applyFont="1" applyFill="1" applyBorder="1" applyAlignment="1" applyProtection="1">
      <alignment vertical="center"/>
    </xf>
    <xf numFmtId="165" fontId="21" fillId="5" borderId="6" xfId="0" applyNumberFormat="1" applyFont="1" applyFill="1" applyBorder="1" applyAlignment="1" applyProtection="1">
      <alignment vertical="center"/>
    </xf>
    <xf numFmtId="165" fontId="2" fillId="5" borderId="0" xfId="0" applyNumberFormat="1" applyFont="1" applyFill="1" applyBorder="1" applyAlignment="1" applyProtection="1">
      <alignment vertical="center"/>
    </xf>
    <xf numFmtId="165" fontId="2" fillId="5" borderId="7" xfId="0" applyNumberFormat="1" applyFont="1" applyFill="1" applyBorder="1" applyAlignment="1" applyProtection="1">
      <alignment vertical="center"/>
    </xf>
    <xf numFmtId="165" fontId="15" fillId="5" borderId="6" xfId="0" applyNumberFormat="1" applyFont="1" applyFill="1" applyBorder="1" applyAlignment="1" applyProtection="1">
      <alignment horizontal="left" vertical="center"/>
    </xf>
    <xf numFmtId="165" fontId="14" fillId="5" borderId="0" xfId="0" applyNumberFormat="1" applyFont="1" applyFill="1" applyBorder="1" applyAlignment="1" applyProtection="1">
      <alignment horizontal="center" vertical="center"/>
    </xf>
    <xf numFmtId="165" fontId="11" fillId="5" borderId="6" xfId="0" applyNumberFormat="1" applyFont="1" applyFill="1" applyBorder="1" applyAlignment="1" applyProtection="1">
      <alignment horizontal="left" vertical="center"/>
    </xf>
    <xf numFmtId="167" fontId="11" fillId="5" borderId="7" xfId="0" applyNumberFormat="1" applyFont="1" applyFill="1" applyBorder="1" applyAlignment="1" applyProtection="1">
      <alignment horizontal="center" vertical="center"/>
    </xf>
    <xf numFmtId="165" fontId="3" fillId="0" borderId="0" xfId="0" applyNumberFormat="1" applyFont="1" applyAlignment="1" applyProtection="1">
      <alignment horizontal="left" vertical="center"/>
    </xf>
    <xf numFmtId="165" fontId="3" fillId="0" borderId="0" xfId="0" applyNumberFormat="1" applyFont="1" applyAlignment="1" applyProtection="1">
      <alignment horizontal="left" vertical="center"/>
    </xf>
    <xf numFmtId="165" fontId="2" fillId="0" borderId="15" xfId="0" applyNumberFormat="1" applyFont="1" applyBorder="1" applyAlignment="1" applyProtection="1">
      <alignment vertical="center"/>
    </xf>
    <xf numFmtId="165" fontId="16" fillId="0" borderId="13" xfId="0" applyNumberFormat="1" applyFont="1" applyFill="1" applyBorder="1" applyAlignment="1" applyProtection="1">
      <alignment vertical="top" wrapText="1"/>
    </xf>
    <xf numFmtId="165" fontId="2" fillId="0" borderId="1" xfId="0" applyNumberFormat="1" applyFont="1" applyFill="1" applyBorder="1" applyAlignment="1" applyProtection="1">
      <alignment vertical="center"/>
    </xf>
    <xf numFmtId="165" fontId="2" fillId="0" borderId="11" xfId="0" applyNumberFormat="1" applyFont="1" applyFill="1" applyBorder="1" applyAlignment="1" applyProtection="1">
      <alignment vertical="center"/>
    </xf>
    <xf numFmtId="1" fontId="11" fillId="0" borderId="1" xfId="0" applyNumberFormat="1" applyFont="1" applyFill="1" applyBorder="1" applyAlignment="1" applyProtection="1">
      <alignment horizontal="center" vertical="center" wrapText="1"/>
    </xf>
    <xf numFmtId="165" fontId="6" fillId="0" borderId="0" xfId="0" applyNumberFormat="1" applyFont="1" applyAlignment="1" applyProtection="1">
      <alignment horizontal="left" vertical="center"/>
    </xf>
    <xf numFmtId="165" fontId="2" fillId="0" borderId="6" xfId="0" applyNumberFormat="1" applyFont="1" applyBorder="1" applyAlignment="1" applyProtection="1">
      <alignment horizontal="left" vertical="center"/>
    </xf>
    <xf numFmtId="14" fontId="0" fillId="0" borderId="0" xfId="0" applyNumberFormat="1" applyBorder="1"/>
    <xf numFmtId="0" fontId="0" fillId="0" borderId="0" xfId="0" applyBorder="1"/>
    <xf numFmtId="165" fontId="9" fillId="3" borderId="0" xfId="0" applyNumberFormat="1" applyFont="1" applyFill="1" applyBorder="1" applyAlignment="1" applyProtection="1">
      <alignment horizontal="center" vertical="center"/>
    </xf>
    <xf numFmtId="165" fontId="2" fillId="0" borderId="6" xfId="0" applyNumberFormat="1" applyFont="1" applyBorder="1" applyAlignment="1" applyProtection="1">
      <alignment horizontal="left" vertical="center"/>
    </xf>
    <xf numFmtId="165" fontId="2" fillId="0" borderId="0" xfId="0" applyNumberFormat="1" applyFont="1" applyAlignment="1" applyProtection="1">
      <alignment horizontal="left" vertical="center"/>
    </xf>
    <xf numFmtId="165" fontId="2" fillId="0" borderId="0" xfId="0" applyNumberFormat="1" applyFont="1" applyAlignment="1" applyProtection="1">
      <alignment horizontal="left" vertical="center"/>
    </xf>
    <xf numFmtId="2" fontId="2" fillId="3" borderId="0" xfId="1" applyNumberFormat="1" applyFont="1" applyFill="1" applyBorder="1" applyAlignment="1" applyProtection="1">
      <alignment horizontal="center" vertical="center"/>
    </xf>
    <xf numFmtId="165" fontId="2" fillId="6" borderId="0" xfId="0" applyNumberFormat="1" applyFont="1" applyFill="1" applyBorder="1" applyAlignment="1" applyProtection="1">
      <alignment vertical="center"/>
      <protection locked="0"/>
    </xf>
    <xf numFmtId="165" fontId="2" fillId="6" borderId="9" xfId="0" applyNumberFormat="1" applyFont="1" applyFill="1" applyBorder="1" applyAlignment="1" applyProtection="1">
      <alignment vertical="center"/>
      <protection locked="0"/>
    </xf>
    <xf numFmtId="165" fontId="2" fillId="7" borderId="0" xfId="0" applyNumberFormat="1" applyFont="1" applyFill="1" applyBorder="1" applyAlignment="1" applyProtection="1">
      <alignment horizontal="center" vertical="center"/>
    </xf>
    <xf numFmtId="4" fontId="3" fillId="7" borderId="0" xfId="0" applyNumberFormat="1" applyFont="1" applyFill="1" applyAlignment="1" applyProtection="1">
      <alignment horizontal="center" vertical="center"/>
    </xf>
    <xf numFmtId="14" fontId="0" fillId="0" borderId="0" xfId="0" applyNumberFormat="1" applyBorder="1"/>
    <xf numFmtId="0" fontId="0" fillId="0" borderId="0" xfId="0" applyBorder="1"/>
    <xf numFmtId="165" fontId="2" fillId="0" borderId="0" xfId="0" applyNumberFormat="1" applyFont="1" applyBorder="1" applyAlignment="1" applyProtection="1">
      <alignment horizontal="left" vertical="center"/>
    </xf>
    <xf numFmtId="14" fontId="0" fillId="0" borderId="0" xfId="0" applyNumberFormat="1" applyBorder="1"/>
    <xf numFmtId="0" fontId="0" fillId="0" borderId="0" xfId="0" applyBorder="1"/>
    <xf numFmtId="165" fontId="2" fillId="8" borderId="6" xfId="0" applyNumberFormat="1" applyFont="1" applyFill="1" applyBorder="1" applyAlignment="1" applyProtection="1">
      <alignment horizontal="left" vertical="center"/>
    </xf>
    <xf numFmtId="49" fontId="22" fillId="8" borderId="0" xfId="0" applyNumberFormat="1" applyFont="1" applyFill="1" applyBorder="1" applyAlignment="1" applyProtection="1">
      <alignment vertical="center"/>
    </xf>
    <xf numFmtId="165" fontId="2" fillId="0" borderId="6" xfId="0" applyNumberFormat="1" applyFont="1" applyFill="1" applyBorder="1" applyAlignment="1" applyProtection="1">
      <alignment horizontal="left" vertical="center"/>
    </xf>
    <xf numFmtId="170" fontId="3" fillId="0" borderId="7" xfId="0" applyNumberFormat="1" applyFont="1" applyFill="1" applyBorder="1" applyAlignment="1" applyProtection="1">
      <alignment horizontal="center" vertical="center"/>
    </xf>
    <xf numFmtId="165" fontId="2" fillId="7" borderId="0" xfId="0" applyNumberFormat="1" applyFont="1" applyFill="1" applyAlignment="1" applyProtection="1">
      <alignment horizontal="left" vertical="center"/>
    </xf>
    <xf numFmtId="165" fontId="2" fillId="7" borderId="0" xfId="0" applyNumberFormat="1" applyFont="1" applyFill="1" applyAlignment="1" applyProtection="1">
      <alignment vertical="center"/>
    </xf>
    <xf numFmtId="165" fontId="2" fillId="7" borderId="0" xfId="0" applyNumberFormat="1" applyFont="1" applyFill="1" applyAlignment="1" applyProtection="1">
      <alignment horizontal="center" vertical="center"/>
    </xf>
    <xf numFmtId="165" fontId="3" fillId="7" borderId="12" xfId="0" applyNumberFormat="1" applyFont="1" applyFill="1" applyBorder="1" applyAlignment="1" applyProtection="1">
      <alignment horizontal="left" vertical="center"/>
    </xf>
    <xf numFmtId="165" fontId="2" fillId="7" borderId="12" xfId="0" applyNumberFormat="1" applyFont="1" applyFill="1" applyBorder="1" applyAlignment="1" applyProtection="1">
      <alignment horizontal="center" vertical="center" wrapText="1"/>
    </xf>
    <xf numFmtId="165" fontId="2" fillId="7" borderId="0" xfId="0" applyNumberFormat="1" applyFont="1" applyFill="1" applyBorder="1" applyAlignment="1" applyProtection="1">
      <alignment vertical="center"/>
    </xf>
    <xf numFmtId="12" fontId="2" fillId="7" borderId="0" xfId="0" applyNumberFormat="1" applyFont="1" applyFill="1" applyAlignment="1" applyProtection="1">
      <alignment vertical="center"/>
    </xf>
    <xf numFmtId="166" fontId="3" fillId="7" borderId="0" xfId="0" applyNumberFormat="1" applyFont="1" applyFill="1" applyAlignment="1" applyProtection="1">
      <alignment horizontal="center" vertical="center"/>
    </xf>
    <xf numFmtId="170" fontId="2" fillId="7" borderId="0" xfId="0" applyNumberFormat="1" applyFont="1" applyFill="1" applyAlignment="1" applyProtection="1">
      <alignment horizontal="center" vertical="center"/>
    </xf>
    <xf numFmtId="165" fontId="2" fillId="0" borderId="0" xfId="0" applyNumberFormat="1" applyFont="1" applyBorder="1" applyAlignment="1" applyProtection="1">
      <alignment horizontal="left" vertical="center"/>
    </xf>
    <xf numFmtId="165" fontId="3" fillId="0" borderId="0" xfId="0" applyNumberFormat="1" applyFont="1" applyBorder="1" applyAlignment="1" applyProtection="1">
      <alignment horizontal="left" vertical="center"/>
    </xf>
    <xf numFmtId="165" fontId="2" fillId="2" borderId="0" xfId="0" applyNumberFormat="1" applyFont="1" applyFill="1" applyBorder="1" applyAlignment="1" applyProtection="1">
      <alignment horizontal="left" vertical="center"/>
      <protection locked="0"/>
    </xf>
    <xf numFmtId="165" fontId="2" fillId="2" borderId="7" xfId="0" applyNumberFormat="1" applyFont="1" applyFill="1" applyBorder="1" applyAlignment="1" applyProtection="1">
      <alignment horizontal="left" vertical="center"/>
      <protection locked="0"/>
    </xf>
    <xf numFmtId="165" fontId="2" fillId="0" borderId="0" xfId="0" applyNumberFormat="1" applyFont="1" applyBorder="1" applyAlignment="1" applyProtection="1">
      <alignment horizontal="center" vertical="center" wrapText="1"/>
    </xf>
    <xf numFmtId="165" fontId="9" fillId="0" borderId="9" xfId="0" applyNumberFormat="1" applyFont="1" applyBorder="1" applyAlignment="1" applyProtection="1">
      <alignment vertical="top" wrapText="1"/>
    </xf>
    <xf numFmtId="14" fontId="0" fillId="0" borderId="0" xfId="0" applyNumberFormat="1" applyBorder="1"/>
    <xf numFmtId="0" fontId="0" fillId="0" borderId="0" xfId="0" applyBorder="1"/>
    <xf numFmtId="14" fontId="0" fillId="0" borderId="0" xfId="0" applyNumberFormat="1" applyBorder="1"/>
    <xf numFmtId="0" fontId="0" fillId="0" borderId="0" xfId="0" applyBorder="1"/>
    <xf numFmtId="165" fontId="2" fillId="11" borderId="0" xfId="0" applyNumberFormat="1" applyFont="1" applyFill="1" applyAlignment="1" applyProtection="1">
      <alignment horizontal="left" vertical="center"/>
    </xf>
    <xf numFmtId="165" fontId="2" fillId="11" borderId="0" xfId="0" applyNumberFormat="1" applyFont="1" applyFill="1" applyAlignment="1" applyProtection="1">
      <alignment vertical="center"/>
    </xf>
    <xf numFmtId="165" fontId="2" fillId="11" borderId="0" xfId="0" applyNumberFormat="1" applyFont="1" applyFill="1" applyAlignment="1" applyProtection="1">
      <alignment horizontal="center" vertical="center"/>
    </xf>
    <xf numFmtId="165" fontId="3" fillId="11" borderId="12" xfId="0" applyNumberFormat="1" applyFont="1" applyFill="1" applyBorder="1" applyAlignment="1" applyProtection="1">
      <alignment horizontal="left" vertical="center"/>
    </xf>
    <xf numFmtId="165" fontId="2" fillId="11" borderId="12" xfId="0" applyNumberFormat="1" applyFont="1" applyFill="1" applyBorder="1" applyAlignment="1" applyProtection="1">
      <alignment horizontal="center" vertical="center" wrapText="1"/>
    </xf>
    <xf numFmtId="12" fontId="2" fillId="11" borderId="0" xfId="0" applyNumberFormat="1" applyFont="1" applyFill="1" applyAlignment="1" applyProtection="1">
      <alignment vertical="center"/>
    </xf>
    <xf numFmtId="166" fontId="3" fillId="11" borderId="0" xfId="0" applyNumberFormat="1" applyFont="1" applyFill="1" applyAlignment="1" applyProtection="1">
      <alignment horizontal="center" vertical="center"/>
    </xf>
    <xf numFmtId="165" fontId="19" fillId="0" borderId="0" xfId="0" applyNumberFormat="1" applyFont="1" applyAlignment="1" applyProtection="1">
      <alignment horizontal="center" vertical="center"/>
    </xf>
    <xf numFmtId="165" fontId="17" fillId="0" borderId="0" xfId="2" applyNumberFormat="1" applyAlignment="1" applyProtection="1">
      <alignment horizontal="left" vertical="center"/>
    </xf>
    <xf numFmtId="165" fontId="2" fillId="0" borderId="15" xfId="0" applyNumberFormat="1" applyFont="1" applyBorder="1" applyAlignment="1" applyProtection="1">
      <alignment horizontal="left" vertical="center" wrapText="1"/>
    </xf>
    <xf numFmtId="165" fontId="2" fillId="0" borderId="16" xfId="0" applyNumberFormat="1" applyFont="1" applyBorder="1" applyAlignment="1" applyProtection="1">
      <alignment horizontal="left" vertical="center" wrapText="1"/>
    </xf>
    <xf numFmtId="165" fontId="2" fillId="0" borderId="17" xfId="0" applyNumberFormat="1" applyFont="1" applyBorder="1" applyAlignment="1" applyProtection="1">
      <alignment horizontal="left" vertical="center" wrapText="1"/>
    </xf>
    <xf numFmtId="165" fontId="3" fillId="0" borderId="0" xfId="0" applyNumberFormat="1" applyFont="1" applyAlignment="1" applyProtection="1">
      <alignment horizontal="center" vertical="center" wrapText="1"/>
    </xf>
    <xf numFmtId="0" fontId="2" fillId="0" borderId="0" xfId="0" applyFont="1" applyAlignment="1">
      <alignment horizontal="left" wrapText="1"/>
    </xf>
    <xf numFmtId="165" fontId="2" fillId="0" borderId="0" xfId="0" applyNumberFormat="1" applyFont="1" applyAlignment="1" applyProtection="1">
      <alignment horizontal="left" vertical="center" wrapText="1"/>
    </xf>
    <xf numFmtId="165" fontId="2" fillId="0" borderId="6" xfId="0" applyNumberFormat="1" applyFont="1" applyBorder="1" applyAlignment="1" applyProtection="1">
      <alignment horizontal="left" vertical="center"/>
    </xf>
    <xf numFmtId="165" fontId="2" fillId="0" borderId="0" xfId="0" applyNumberFormat="1" applyFont="1" applyBorder="1" applyAlignment="1" applyProtection="1">
      <alignment horizontal="left" vertical="center"/>
    </xf>
    <xf numFmtId="165" fontId="23" fillId="2" borderId="0" xfId="0" applyNumberFormat="1" applyFont="1" applyFill="1" applyBorder="1" applyAlignment="1" applyProtection="1">
      <alignment horizontal="left" vertical="top" wrapText="1"/>
      <protection locked="0"/>
    </xf>
    <xf numFmtId="165" fontId="23" fillId="2" borderId="7" xfId="0" applyNumberFormat="1" applyFont="1" applyFill="1" applyBorder="1" applyAlignment="1" applyProtection="1">
      <alignment horizontal="left" vertical="top" wrapText="1"/>
      <protection locked="0"/>
    </xf>
    <xf numFmtId="165" fontId="23" fillId="2" borderId="9" xfId="0" applyNumberFormat="1" applyFont="1" applyFill="1" applyBorder="1" applyAlignment="1" applyProtection="1">
      <alignment horizontal="left" vertical="top" wrapText="1"/>
      <protection locked="0"/>
    </xf>
    <xf numFmtId="165" fontId="23" fillId="2" borderId="10" xfId="0" applyNumberFormat="1" applyFont="1" applyFill="1" applyBorder="1" applyAlignment="1" applyProtection="1">
      <alignment horizontal="left" vertical="top" wrapText="1"/>
      <protection locked="0"/>
    </xf>
    <xf numFmtId="0" fontId="2" fillId="2" borderId="0" xfId="0" applyNumberFormat="1" applyFont="1" applyFill="1" applyBorder="1" applyAlignment="1" applyProtection="1">
      <alignment horizontal="left" vertical="center"/>
      <protection locked="0"/>
    </xf>
    <xf numFmtId="0" fontId="2" fillId="2" borderId="7" xfId="0" applyNumberFormat="1" applyFont="1" applyFill="1" applyBorder="1" applyAlignment="1" applyProtection="1">
      <alignment horizontal="left" vertical="center"/>
      <protection locked="0"/>
    </xf>
    <xf numFmtId="165" fontId="23" fillId="2" borderId="16" xfId="0" applyNumberFormat="1" applyFont="1" applyFill="1" applyBorder="1" applyAlignment="1" applyProtection="1">
      <alignment horizontal="left" vertical="top" wrapText="1"/>
      <protection locked="0"/>
    </xf>
    <xf numFmtId="165" fontId="23" fillId="2" borderId="17" xfId="0" applyNumberFormat="1" applyFont="1" applyFill="1" applyBorder="1" applyAlignment="1" applyProtection="1">
      <alignment horizontal="left" vertical="top" wrapText="1"/>
      <protection locked="0"/>
    </xf>
    <xf numFmtId="1" fontId="25" fillId="2" borderId="0" xfId="0" applyNumberFormat="1" applyFont="1" applyFill="1" applyBorder="1" applyAlignment="1" applyProtection="1">
      <alignment horizontal="center" vertical="center" wrapText="1"/>
      <protection locked="0"/>
    </xf>
    <xf numFmtId="165" fontId="5" fillId="0" borderId="6" xfId="0" applyNumberFormat="1" applyFont="1" applyBorder="1" applyAlignment="1" applyProtection="1">
      <alignment horizontal="left" vertical="center"/>
    </xf>
    <xf numFmtId="165" fontId="5" fillId="0" borderId="0" xfId="0" applyNumberFormat="1" applyFont="1" applyBorder="1" applyAlignment="1" applyProtection="1">
      <alignment horizontal="left" vertical="center"/>
    </xf>
    <xf numFmtId="165" fontId="8" fillId="0" borderId="0" xfId="0" applyNumberFormat="1" applyFont="1" applyAlignment="1" applyProtection="1">
      <alignment horizontal="center" vertical="center"/>
      <protection locked="0"/>
    </xf>
    <xf numFmtId="165" fontId="6" fillId="0" borderId="0" xfId="0" applyNumberFormat="1" applyFont="1" applyAlignment="1" applyProtection="1">
      <alignment horizontal="center" vertical="center"/>
    </xf>
    <xf numFmtId="165" fontId="2" fillId="2" borderId="4" xfId="0" applyNumberFormat="1" applyFont="1" applyFill="1" applyBorder="1" applyAlignment="1" applyProtection="1">
      <alignment horizontal="left" vertical="center"/>
      <protection locked="0"/>
    </xf>
    <xf numFmtId="165" fontId="2" fillId="2" borderId="5" xfId="0" applyNumberFormat="1" applyFont="1" applyFill="1" applyBorder="1" applyAlignment="1" applyProtection="1">
      <alignment horizontal="left" vertical="center"/>
      <protection locked="0"/>
    </xf>
    <xf numFmtId="171" fontId="2" fillId="2" borderId="0" xfId="0" applyNumberFormat="1" applyFont="1" applyFill="1" applyBorder="1" applyAlignment="1" applyProtection="1">
      <alignment horizontal="left" vertical="center"/>
      <protection locked="0"/>
    </xf>
    <xf numFmtId="171" fontId="2" fillId="2" borderId="7" xfId="0" applyNumberFormat="1" applyFont="1" applyFill="1" applyBorder="1" applyAlignment="1" applyProtection="1">
      <alignment horizontal="left" vertical="center"/>
      <protection locked="0"/>
    </xf>
    <xf numFmtId="165" fontId="3" fillId="0" borderId="0" xfId="0" applyNumberFormat="1" applyFont="1" applyBorder="1" applyAlignment="1" applyProtection="1">
      <alignment horizontal="left" vertical="center"/>
    </xf>
    <xf numFmtId="165" fontId="11" fillId="2" borderId="0" xfId="0" applyNumberFormat="1" applyFont="1" applyFill="1" applyBorder="1" applyAlignment="1" applyProtection="1">
      <alignment horizontal="left" vertical="center"/>
      <protection locked="0"/>
    </xf>
    <xf numFmtId="165" fontId="11" fillId="2" borderId="7" xfId="0" applyNumberFormat="1" applyFont="1" applyFill="1" applyBorder="1" applyAlignment="1" applyProtection="1">
      <alignment horizontal="left" vertical="center"/>
      <protection locked="0"/>
    </xf>
    <xf numFmtId="49" fontId="2" fillId="2" borderId="0"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165" fontId="6" fillId="0" borderId="0" xfId="0" applyNumberFormat="1" applyFont="1" applyBorder="1" applyAlignment="1" applyProtection="1">
      <alignment horizontal="center" vertical="center"/>
    </xf>
    <xf numFmtId="165" fontId="12" fillId="0" borderId="0" xfId="0" applyNumberFormat="1" applyFont="1" applyBorder="1" applyAlignment="1" applyProtection="1">
      <alignment horizontal="center" vertical="center"/>
    </xf>
    <xf numFmtId="1" fontId="2" fillId="0" borderId="0" xfId="0" applyNumberFormat="1" applyFont="1" applyBorder="1" applyAlignment="1" applyProtection="1">
      <alignment horizontal="left" vertical="center"/>
    </xf>
    <xf numFmtId="14" fontId="2" fillId="0" borderId="0" xfId="0" applyNumberFormat="1" applyFont="1" applyBorder="1" applyAlignment="1" applyProtection="1">
      <alignment horizontal="center" vertical="center"/>
    </xf>
    <xf numFmtId="171" fontId="2"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xf>
    <xf numFmtId="14" fontId="0" fillId="0" borderId="0" xfId="0" applyNumberFormat="1" applyBorder="1"/>
    <xf numFmtId="0" fontId="0" fillId="0" borderId="0" xfId="0" applyBorder="1"/>
    <xf numFmtId="1" fontId="2" fillId="0" borderId="0" xfId="0" applyNumberFormat="1" applyFont="1" applyFill="1" applyBorder="1" applyAlignment="1" applyProtection="1">
      <alignment horizontal="left" vertical="center"/>
    </xf>
    <xf numFmtId="165" fontId="2" fillId="2" borderId="0" xfId="0" applyNumberFormat="1" applyFont="1" applyFill="1" applyBorder="1" applyAlignment="1" applyProtection="1">
      <alignment horizontal="left" vertical="center"/>
      <protection locked="0"/>
    </xf>
    <xf numFmtId="165" fontId="2" fillId="2" borderId="7" xfId="0" applyNumberFormat="1" applyFont="1" applyFill="1" applyBorder="1" applyAlignment="1" applyProtection="1">
      <alignment horizontal="left" vertical="center"/>
      <protection locked="0"/>
    </xf>
    <xf numFmtId="165" fontId="19" fillId="0" borderId="12" xfId="0" applyNumberFormat="1" applyFont="1" applyBorder="1" applyAlignment="1" applyProtection="1">
      <alignment horizontal="right" vertical="center"/>
    </xf>
    <xf numFmtId="165" fontId="9" fillId="9" borderId="6" xfId="0" applyNumberFormat="1" applyFont="1" applyFill="1" applyBorder="1" applyAlignment="1" applyProtection="1">
      <alignment horizontal="left" vertical="top" wrapText="1"/>
    </xf>
    <xf numFmtId="165" fontId="9" fillId="9" borderId="0" xfId="0" applyNumberFormat="1" applyFont="1" applyFill="1" applyBorder="1" applyAlignment="1" applyProtection="1">
      <alignment horizontal="left" vertical="top" wrapText="1"/>
    </xf>
    <xf numFmtId="165" fontId="9" fillId="9" borderId="7" xfId="0" applyNumberFormat="1" applyFont="1" applyFill="1" applyBorder="1" applyAlignment="1" applyProtection="1">
      <alignment horizontal="left" vertical="top" wrapText="1"/>
    </xf>
    <xf numFmtId="165" fontId="29" fillId="0" borderId="0" xfId="0" applyNumberFormat="1" applyFont="1" applyAlignment="1" applyProtection="1">
      <alignment horizontal="left" vertical="center"/>
    </xf>
    <xf numFmtId="165" fontId="19" fillId="0" borderId="0" xfId="0" applyNumberFormat="1" applyFont="1" applyAlignment="1" applyProtection="1">
      <alignment horizontal="left" vertical="center"/>
    </xf>
    <xf numFmtId="165" fontId="28" fillId="10" borderId="0" xfId="0" applyNumberFormat="1" applyFont="1" applyFill="1" applyBorder="1" applyAlignment="1" applyProtection="1">
      <alignment horizontal="left" vertical="top" wrapText="1"/>
    </xf>
    <xf numFmtId="165" fontId="9" fillId="9" borderId="8" xfId="0" applyNumberFormat="1" applyFont="1" applyFill="1" applyBorder="1" applyAlignment="1" applyProtection="1">
      <alignment horizontal="left" vertical="top" wrapText="1"/>
    </xf>
    <xf numFmtId="165" fontId="9" fillId="9" borderId="9" xfId="0" applyNumberFormat="1" applyFont="1" applyFill="1" applyBorder="1" applyAlignment="1" applyProtection="1">
      <alignment horizontal="left" vertical="top" wrapText="1"/>
    </xf>
    <xf numFmtId="165" fontId="9" fillId="9" borderId="10" xfId="0" applyNumberFormat="1" applyFont="1" applyFill="1" applyBorder="1" applyAlignment="1" applyProtection="1">
      <alignment horizontal="left" vertical="top" wrapText="1"/>
    </xf>
    <xf numFmtId="165" fontId="9" fillId="9" borderId="3" xfId="0" applyNumberFormat="1" applyFont="1" applyFill="1" applyBorder="1" applyAlignment="1" applyProtection="1">
      <alignment horizontal="center" vertical="top" wrapText="1"/>
    </xf>
    <xf numFmtId="165" fontId="9" fillId="9" borderId="4" xfId="0" applyNumberFormat="1" applyFont="1" applyFill="1" applyBorder="1" applyAlignment="1" applyProtection="1">
      <alignment horizontal="center" vertical="top" wrapText="1"/>
    </xf>
    <xf numFmtId="165" fontId="9" fillId="9" borderId="5" xfId="0" applyNumberFormat="1" applyFont="1" applyFill="1" applyBorder="1" applyAlignment="1" applyProtection="1">
      <alignment horizontal="center" vertical="top" wrapText="1"/>
    </xf>
    <xf numFmtId="171" fontId="2" fillId="0" borderId="0" xfId="0" applyNumberFormat="1" applyFont="1" applyAlignment="1" applyProtection="1">
      <alignment horizontal="left" vertical="center"/>
    </xf>
    <xf numFmtId="165" fontId="12" fillId="0" borderId="0" xfId="0" applyNumberFormat="1" applyFont="1" applyAlignment="1" applyProtection="1">
      <alignment horizontal="center" vertical="center"/>
    </xf>
    <xf numFmtId="165" fontId="3" fillId="0" borderId="0" xfId="0" applyNumberFormat="1" applyFont="1" applyAlignment="1" applyProtection="1">
      <alignment horizontal="left" vertical="center"/>
    </xf>
    <xf numFmtId="165" fontId="2" fillId="0" borderId="0" xfId="0" applyNumberFormat="1" applyFont="1" applyAlignment="1" applyProtection="1">
      <alignment horizontal="left" vertical="center"/>
    </xf>
    <xf numFmtId="1" fontId="2" fillId="0" borderId="0" xfId="0" applyNumberFormat="1" applyFont="1" applyAlignment="1" applyProtection="1">
      <alignment horizontal="left" vertical="center"/>
    </xf>
  </cellXfs>
  <cellStyles count="4">
    <cellStyle name="Currency" xfId="3" builtinId="4"/>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rookes.ac.uk/human-resources/site-assets/documents/claim-for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5"/>
  <sheetViews>
    <sheetView tabSelected="1" topLeftCell="A83" zoomScaleNormal="100" zoomScalePageLayoutView="150" workbookViewId="0">
      <selection activeCell="B90" sqref="B90"/>
    </sheetView>
  </sheetViews>
  <sheetFormatPr baseColWidth="10" defaultColWidth="9.1640625" defaultRowHeight="14" x14ac:dyDescent="0.2"/>
  <cols>
    <col min="1" max="1" width="31.5" style="69" customWidth="1"/>
    <col min="2" max="2" width="29.33203125" style="4" customWidth="1"/>
    <col min="3" max="3" width="16.33203125" style="2" customWidth="1"/>
    <col min="4" max="4" width="11.33203125" style="2" customWidth="1"/>
    <col min="5" max="6" width="10.6640625" style="2" customWidth="1"/>
    <col min="7" max="7" width="11.5" style="2" customWidth="1"/>
    <col min="8" max="8" width="12.33203125" style="2" customWidth="1"/>
    <col min="9" max="10" width="15.6640625" style="2" customWidth="1"/>
    <col min="11" max="11" width="15.6640625" style="4" customWidth="1"/>
    <col min="12" max="12" width="11.6640625" style="3" hidden="1" customWidth="1"/>
    <col min="13" max="13" width="2" style="4" customWidth="1"/>
    <col min="14" max="16" width="11.6640625" style="4" customWidth="1"/>
    <col min="17" max="16384" width="9.1640625" style="4"/>
  </cols>
  <sheetData>
    <row r="1" spans="1:16" ht="23" x14ac:dyDescent="0.2">
      <c r="A1" s="253" t="s">
        <v>17</v>
      </c>
      <c r="B1" s="253"/>
      <c r="C1" s="253"/>
      <c r="D1" s="253"/>
      <c r="E1" s="253"/>
      <c r="F1" s="132"/>
      <c r="G1" s="132"/>
      <c r="H1" s="132"/>
      <c r="I1" s="132"/>
      <c r="J1" s="132"/>
      <c r="K1" s="132"/>
    </row>
    <row r="2" spans="1:16" ht="18" x14ac:dyDescent="0.2">
      <c r="A2" s="254"/>
      <c r="B2" s="254"/>
      <c r="C2" s="254"/>
      <c r="D2" s="254"/>
      <c r="E2" s="254"/>
      <c r="F2" s="1"/>
      <c r="G2" s="1"/>
      <c r="H2" s="1"/>
      <c r="I2" s="1"/>
      <c r="J2" s="1"/>
      <c r="K2" s="1"/>
    </row>
    <row r="3" spans="1:16" ht="6" customHeight="1" x14ac:dyDescent="0.2">
      <c r="A3" s="184"/>
    </row>
    <row r="4" spans="1:16" ht="29" customHeight="1" x14ac:dyDescent="0.2">
      <c r="A4" s="239" t="s">
        <v>159</v>
      </c>
      <c r="B4" s="239"/>
      <c r="C4" s="239"/>
      <c r="D4" s="239"/>
      <c r="E4" s="239"/>
    </row>
    <row r="5" spans="1:16" ht="18" customHeight="1" x14ac:dyDescent="0.2">
      <c r="A5" s="177" t="s">
        <v>8</v>
      </c>
      <c r="B5" s="46"/>
      <c r="D5" s="57"/>
      <c r="G5" s="1"/>
      <c r="H5" s="1"/>
      <c r="I5" s="1"/>
      <c r="J5" s="1"/>
      <c r="K5" s="1"/>
      <c r="L5" s="1"/>
      <c r="M5" s="1"/>
      <c r="N5" s="1"/>
      <c r="O5" s="1"/>
      <c r="P5" s="1"/>
    </row>
    <row r="6" spans="1:16" ht="18" customHeight="1" thickBot="1" x14ac:dyDescent="0.25">
      <c r="A6" s="178"/>
      <c r="B6" s="46"/>
      <c r="D6" s="48"/>
      <c r="G6" s="1"/>
      <c r="H6" s="1"/>
      <c r="I6" s="1"/>
      <c r="J6" s="1"/>
      <c r="K6" s="1"/>
      <c r="L6" s="1"/>
      <c r="M6" s="1"/>
      <c r="N6" s="1"/>
      <c r="O6" s="1"/>
      <c r="P6" s="1"/>
    </row>
    <row r="7" spans="1:16" ht="15" customHeight="1" x14ac:dyDescent="0.2">
      <c r="A7" s="58" t="s">
        <v>89</v>
      </c>
      <c r="B7" s="255"/>
      <c r="C7" s="255"/>
      <c r="D7" s="256"/>
      <c r="F7" s="11"/>
      <c r="G7" s="11"/>
      <c r="H7" s="11"/>
      <c r="I7" s="11"/>
      <c r="J7" s="11"/>
      <c r="K7" s="11"/>
    </row>
    <row r="8" spans="1:16" ht="15" customHeight="1" x14ac:dyDescent="0.2">
      <c r="A8" s="13" t="s">
        <v>40</v>
      </c>
      <c r="B8" s="260"/>
      <c r="C8" s="260"/>
      <c r="D8" s="261"/>
      <c r="F8" s="11"/>
      <c r="G8" s="11"/>
      <c r="H8" s="11"/>
      <c r="I8" s="11"/>
      <c r="J8" s="11"/>
      <c r="K8" s="11"/>
    </row>
    <row r="9" spans="1:16" ht="16.5" customHeight="1" x14ac:dyDescent="0.2">
      <c r="A9" s="103" t="s">
        <v>30</v>
      </c>
      <c r="B9" s="260"/>
      <c r="C9" s="260"/>
      <c r="D9" s="261"/>
      <c r="F9" s="11"/>
      <c r="G9" s="11"/>
      <c r="H9" s="11"/>
      <c r="I9" s="11"/>
      <c r="J9" s="11"/>
      <c r="K9" s="10"/>
    </row>
    <row r="10" spans="1:16" s="50" customFormat="1" ht="16.5" hidden="1" customHeight="1" x14ac:dyDescent="0.2">
      <c r="A10" s="84" t="s">
        <v>20</v>
      </c>
      <c r="B10" s="262"/>
      <c r="C10" s="262"/>
      <c r="D10" s="263"/>
      <c r="E10" s="48"/>
      <c r="F10" s="264"/>
      <c r="G10" s="264"/>
      <c r="H10" s="264"/>
      <c r="I10" s="264"/>
      <c r="J10" s="264"/>
      <c r="K10" s="264"/>
      <c r="L10" s="49"/>
    </row>
    <row r="11" spans="1:16" ht="16.5" customHeight="1" x14ac:dyDescent="0.2">
      <c r="A11" s="56" t="str">
        <f>IF(B8="No","Employee No.","")</f>
        <v/>
      </c>
      <c r="B11" s="262"/>
      <c r="C11" s="262"/>
      <c r="D11" s="263"/>
      <c r="F11" s="265"/>
      <c r="G11" s="265"/>
      <c r="H11" s="265"/>
      <c r="I11" s="265"/>
      <c r="J11" s="265"/>
      <c r="K11" s="265"/>
    </row>
    <row r="12" spans="1:16" ht="16.5" customHeight="1" x14ac:dyDescent="0.2">
      <c r="A12" s="56" t="str">
        <f>IF(B9="yes","Student No.","")</f>
        <v/>
      </c>
      <c r="B12" s="262"/>
      <c r="C12" s="262"/>
      <c r="D12" s="263"/>
      <c r="F12" s="67"/>
      <c r="G12" s="259"/>
      <c r="H12" s="259"/>
      <c r="I12" s="259"/>
      <c r="J12" s="259"/>
      <c r="K12" s="259"/>
    </row>
    <row r="13" spans="1:16" ht="16.5" customHeight="1" x14ac:dyDescent="0.2">
      <c r="A13" s="13" t="s">
        <v>39</v>
      </c>
      <c r="B13" s="262"/>
      <c r="C13" s="262"/>
      <c r="D13" s="263"/>
      <c r="F13" s="67"/>
      <c r="G13" s="118"/>
      <c r="H13" s="118"/>
      <c r="I13" s="67"/>
      <c r="J13" s="241"/>
      <c r="K13" s="241"/>
    </row>
    <row r="14" spans="1:16" ht="16.5" customHeight="1" x14ac:dyDescent="0.2">
      <c r="A14" s="56" t="s">
        <v>42</v>
      </c>
      <c r="B14" s="217" t="s">
        <v>50</v>
      </c>
      <c r="C14" s="217"/>
      <c r="D14" s="218"/>
      <c r="F14" s="67"/>
      <c r="G14" s="241"/>
      <c r="H14" s="241"/>
      <c r="I14" s="241"/>
      <c r="J14" s="241"/>
      <c r="K14" s="241"/>
    </row>
    <row r="15" spans="1:16" ht="16.5" customHeight="1" x14ac:dyDescent="0.2">
      <c r="A15" s="56" t="s">
        <v>178</v>
      </c>
      <c r="B15" s="273"/>
      <c r="C15" s="273"/>
      <c r="D15" s="274"/>
      <c r="F15" s="216"/>
      <c r="G15" s="215"/>
      <c r="H15" s="215"/>
      <c r="I15" s="215"/>
      <c r="J15" s="215"/>
      <c r="K15" s="215"/>
    </row>
    <row r="16" spans="1:16" ht="16.5" customHeight="1" x14ac:dyDescent="0.2">
      <c r="A16" s="56" t="s">
        <v>3</v>
      </c>
      <c r="B16" s="257"/>
      <c r="C16" s="257"/>
      <c r="D16" s="258"/>
      <c r="F16" s="51"/>
      <c r="G16" s="272"/>
      <c r="H16" s="272"/>
      <c r="I16" s="27"/>
      <c r="J16" s="266"/>
      <c r="K16" s="266"/>
    </row>
    <row r="17" spans="1:12" ht="16.5" customHeight="1" x14ac:dyDescent="0.2">
      <c r="A17" s="56" t="s">
        <v>21</v>
      </c>
      <c r="B17" s="257"/>
      <c r="C17" s="257"/>
      <c r="D17" s="258"/>
      <c r="F17" s="67"/>
      <c r="G17" s="266"/>
      <c r="H17" s="266"/>
      <c r="I17" s="27"/>
      <c r="J17" s="269"/>
      <c r="K17" s="269"/>
    </row>
    <row r="18" spans="1:12" ht="16.5" customHeight="1" x14ac:dyDescent="0.2">
      <c r="A18" s="56" t="s">
        <v>22</v>
      </c>
      <c r="B18" s="257"/>
      <c r="C18" s="257"/>
      <c r="D18" s="258"/>
      <c r="F18" s="67"/>
      <c r="G18" s="268"/>
      <c r="H18" s="268"/>
      <c r="I18" s="67"/>
      <c r="J18" s="268"/>
      <c r="K18" s="268"/>
    </row>
    <row r="19" spans="1:12" ht="3.75" customHeight="1" x14ac:dyDescent="0.2">
      <c r="A19" s="61"/>
      <c r="B19" s="45"/>
      <c r="C19" s="32"/>
      <c r="D19" s="62"/>
      <c r="F19" s="11"/>
      <c r="G19" s="11"/>
      <c r="H19" s="11"/>
      <c r="I19" s="11"/>
      <c r="J19" s="11"/>
      <c r="K19" s="11"/>
    </row>
    <row r="20" spans="1:12" ht="15" customHeight="1" x14ac:dyDescent="0.2">
      <c r="A20" s="56" t="s">
        <v>48</v>
      </c>
      <c r="B20" s="27" t="s">
        <v>180</v>
      </c>
      <c r="C20" s="161">
        <v>30</v>
      </c>
      <c r="D20" s="12"/>
      <c r="F20" s="27"/>
      <c r="G20" s="10"/>
      <c r="H20" s="10"/>
      <c r="I20" s="11"/>
      <c r="J20" s="11"/>
      <c r="K20" s="11"/>
    </row>
    <row r="21" spans="1:12" x14ac:dyDescent="0.2">
      <c r="A21" s="56" t="s">
        <v>6</v>
      </c>
      <c r="B21" s="10"/>
      <c r="C21" s="108"/>
      <c r="D21" s="12"/>
      <c r="F21" s="27"/>
      <c r="G21" s="10"/>
      <c r="H21" s="10"/>
      <c r="I21" s="14"/>
      <c r="J21" s="14"/>
      <c r="K21" s="14"/>
    </row>
    <row r="22" spans="1:12" ht="15" customHeight="1" x14ac:dyDescent="0.15">
      <c r="A22" s="73" t="s">
        <v>54</v>
      </c>
      <c r="B22" s="66"/>
      <c r="C22" s="65" t="s">
        <v>2</v>
      </c>
      <c r="D22" s="68"/>
      <c r="F22" s="27"/>
      <c r="G22" s="10"/>
      <c r="H22" s="10"/>
      <c r="I22" s="14"/>
      <c r="J22" s="14"/>
      <c r="K22" s="14"/>
    </row>
    <row r="23" spans="1:12" x14ac:dyDescent="0.2">
      <c r="A23" s="9"/>
      <c r="B23" s="10" t="s">
        <v>0</v>
      </c>
      <c r="C23" s="108"/>
      <c r="D23" s="162"/>
      <c r="F23" s="27"/>
      <c r="G23" s="10"/>
      <c r="H23" s="10"/>
      <c r="I23" s="11"/>
      <c r="J23" s="14"/>
      <c r="K23" s="104"/>
    </row>
    <row r="24" spans="1:12" x14ac:dyDescent="0.2">
      <c r="A24" s="9"/>
      <c r="B24" s="10" t="s">
        <v>1</v>
      </c>
      <c r="C24" s="108"/>
      <c r="D24" s="162"/>
      <c r="F24" s="27"/>
      <c r="G24" s="10"/>
      <c r="H24" s="10"/>
      <c r="I24" s="11"/>
      <c r="J24" s="14"/>
      <c r="K24" s="104"/>
    </row>
    <row r="25" spans="1:12" x14ac:dyDescent="0.2">
      <c r="A25" s="189"/>
      <c r="B25" s="10" t="s">
        <v>168</v>
      </c>
      <c r="C25" s="108"/>
      <c r="D25" s="162"/>
      <c r="F25" s="27"/>
      <c r="G25" s="10"/>
      <c r="H25" s="10"/>
      <c r="I25" s="11"/>
      <c r="J25" s="14"/>
      <c r="K25" s="104"/>
    </row>
    <row r="26" spans="1:12" s="18" customFormat="1" x14ac:dyDescent="0.2">
      <c r="A26" s="9"/>
      <c r="B26" s="10" t="s">
        <v>193</v>
      </c>
      <c r="C26" s="108"/>
      <c r="D26" s="162"/>
      <c r="F26" s="27"/>
      <c r="G26" s="10"/>
      <c r="H26" s="10"/>
      <c r="I26" s="11"/>
      <c r="J26" s="14"/>
      <c r="K26" s="104"/>
      <c r="L26" s="19"/>
    </row>
    <row r="27" spans="1:12" s="18" customFormat="1" ht="2.25" customHeight="1" thickBot="1" x14ac:dyDescent="0.25">
      <c r="A27" s="9"/>
      <c r="B27" s="10"/>
      <c r="C27" s="11"/>
      <c r="D27" s="12"/>
      <c r="F27" s="40"/>
      <c r="G27" s="40"/>
      <c r="H27" s="40"/>
      <c r="I27" s="40"/>
      <c r="J27" s="40"/>
      <c r="K27" s="40"/>
      <c r="L27" s="19"/>
    </row>
    <row r="28" spans="1:12" s="18" customFormat="1" x14ac:dyDescent="0.2">
      <c r="A28" s="7" t="s">
        <v>55</v>
      </c>
      <c r="B28" s="5"/>
      <c r="C28" s="8"/>
      <c r="D28" s="152"/>
      <c r="F28" s="67"/>
      <c r="G28" s="63"/>
      <c r="H28" s="40"/>
      <c r="I28" s="20"/>
      <c r="J28" s="21"/>
      <c r="K28" s="104"/>
    </row>
    <row r="29" spans="1:12" s="18" customFormat="1" ht="15" customHeight="1" x14ac:dyDescent="0.2">
      <c r="A29" s="251" t="s">
        <v>165</v>
      </c>
      <c r="B29" s="252"/>
      <c r="C29" s="167"/>
      <c r="D29" s="12"/>
      <c r="F29" s="11"/>
      <c r="G29" s="114"/>
      <c r="H29" s="11"/>
      <c r="I29" s="20"/>
      <c r="J29" s="21"/>
      <c r="K29" s="104"/>
      <c r="L29" s="19"/>
    </row>
    <row r="30" spans="1:12" s="18" customFormat="1" ht="15" customHeight="1" x14ac:dyDescent="0.2">
      <c r="A30" s="47" t="s">
        <v>164</v>
      </c>
      <c r="B30" s="10"/>
      <c r="C30" s="108"/>
      <c r="D30" s="12"/>
      <c r="F30" s="11"/>
      <c r="G30" s="159"/>
      <c r="H30" s="11"/>
      <c r="I30" s="20"/>
      <c r="J30" s="21"/>
      <c r="K30" s="104"/>
      <c r="L30" s="19"/>
    </row>
    <row r="31" spans="1:12" s="18" customFormat="1" ht="15" customHeight="1" x14ac:dyDescent="0.2">
      <c r="A31" s="9"/>
      <c r="B31" s="54" t="s">
        <v>51</v>
      </c>
      <c r="C31" s="192">
        <f>IF(C30&gt;C195,C30-C196,0)</f>
        <v>0</v>
      </c>
      <c r="D31" s="12"/>
      <c r="F31" s="27"/>
      <c r="G31" s="39"/>
      <c r="H31" s="20"/>
      <c r="I31" s="20"/>
      <c r="J31" s="21"/>
      <c r="K31" s="14"/>
      <c r="L31" s="19"/>
    </row>
    <row r="32" spans="1:12" s="18" customFormat="1" ht="15" customHeight="1" x14ac:dyDescent="0.2">
      <c r="A32" s="47" t="s">
        <v>166</v>
      </c>
      <c r="B32" s="10"/>
      <c r="C32" s="11"/>
      <c r="D32" s="12"/>
      <c r="F32" s="27"/>
      <c r="G32" s="39"/>
      <c r="H32" s="22"/>
      <c r="I32" s="10"/>
      <c r="J32" s="21"/>
      <c r="K32" s="119"/>
      <c r="L32" s="19"/>
    </row>
    <row r="33" spans="1:13" ht="15" customHeight="1" x14ac:dyDescent="0.2">
      <c r="A33" s="47"/>
      <c r="B33" s="10" t="s">
        <v>52</v>
      </c>
      <c r="C33" s="163" t="s">
        <v>175</v>
      </c>
      <c r="D33" s="12"/>
      <c r="F33" s="27"/>
      <c r="G33" s="39"/>
      <c r="H33" s="22"/>
      <c r="I33" s="10"/>
      <c r="J33" s="21"/>
      <c r="K33" s="104"/>
      <c r="L33" s="19"/>
      <c r="M33" s="18"/>
    </row>
    <row r="34" spans="1:13" ht="15" customHeight="1" x14ac:dyDescent="0.2">
      <c r="A34" s="9"/>
      <c r="B34" s="10" t="s">
        <v>53</v>
      </c>
      <c r="C34" s="157">
        <f>VLOOKUP(C33,A114:B125,2,FALSE)</f>
        <v>0.75</v>
      </c>
      <c r="D34" s="12"/>
      <c r="F34" s="11"/>
      <c r="G34" s="39"/>
      <c r="H34" s="11"/>
      <c r="I34" s="11"/>
      <c r="J34" s="21"/>
      <c r="K34" s="104"/>
    </row>
    <row r="35" spans="1:13" ht="15" customHeight="1" thickBot="1" x14ac:dyDescent="0.25">
      <c r="A35" s="9"/>
      <c r="B35" s="54" t="s">
        <v>29</v>
      </c>
      <c r="C35" s="188"/>
      <c r="D35" s="12"/>
      <c r="F35" s="27"/>
      <c r="G35" s="10"/>
      <c r="H35" s="10"/>
      <c r="I35" s="10"/>
      <c r="J35" s="11"/>
      <c r="K35" s="120"/>
    </row>
    <row r="36" spans="1:13" ht="15" customHeight="1" x14ac:dyDescent="0.2">
      <c r="A36" s="58" t="s">
        <v>56</v>
      </c>
      <c r="B36" s="153"/>
      <c r="C36" s="154" t="s">
        <v>24</v>
      </c>
      <c r="D36" s="155"/>
      <c r="F36" s="121"/>
      <c r="G36" s="115"/>
      <c r="H36" s="115"/>
      <c r="I36" s="115"/>
      <c r="J36" s="115"/>
    </row>
    <row r="37" spans="1:13" ht="15" customHeight="1" x14ac:dyDescent="0.2">
      <c r="A37" s="9" t="s">
        <v>57</v>
      </c>
      <c r="B37" s="168"/>
      <c r="C37" s="111"/>
      <c r="D37" s="17"/>
      <c r="F37" s="241"/>
      <c r="G37" s="271"/>
      <c r="H37" s="271"/>
      <c r="I37" s="271"/>
      <c r="J37" s="241"/>
      <c r="K37" s="267"/>
    </row>
    <row r="38" spans="1:13" ht="15" customHeight="1" x14ac:dyDescent="0.2">
      <c r="A38" s="9" t="s">
        <v>58</v>
      </c>
      <c r="B38" s="168"/>
      <c r="C38" s="111"/>
      <c r="D38" s="17"/>
      <c r="F38" s="271"/>
      <c r="G38" s="271"/>
      <c r="H38" s="271"/>
      <c r="I38" s="271"/>
      <c r="J38" s="271"/>
      <c r="K38" s="270"/>
    </row>
    <row r="39" spans="1:13" ht="15" customHeight="1" x14ac:dyDescent="0.2">
      <c r="A39" s="202" t="s">
        <v>172</v>
      </c>
      <c r="B39" s="203" t="s">
        <v>173</v>
      </c>
      <c r="C39" s="111"/>
      <c r="D39" s="17"/>
      <c r="F39" s="198"/>
      <c r="G39" s="198"/>
      <c r="H39" s="198"/>
      <c r="I39" s="198"/>
      <c r="J39" s="198"/>
      <c r="K39" s="197"/>
    </row>
    <row r="40" spans="1:13" ht="15" customHeight="1" x14ac:dyDescent="0.2">
      <c r="A40" s="202" t="s">
        <v>176</v>
      </c>
      <c r="B40" s="203"/>
      <c r="C40" s="111"/>
      <c r="D40" s="17"/>
      <c r="F40" s="201"/>
      <c r="G40" s="201"/>
      <c r="H40" s="201"/>
      <c r="I40" s="201"/>
      <c r="J40" s="201"/>
      <c r="K40" s="200"/>
    </row>
    <row r="41" spans="1:13" ht="15" customHeight="1" x14ac:dyDescent="0.2">
      <c r="A41" s="185" t="s">
        <v>163</v>
      </c>
      <c r="B41" s="168"/>
      <c r="C41" s="111"/>
      <c r="D41" s="17"/>
      <c r="F41" s="187"/>
      <c r="G41" s="187"/>
      <c r="H41" s="187"/>
      <c r="I41" s="187"/>
      <c r="J41" s="187"/>
      <c r="K41" s="186"/>
    </row>
    <row r="42" spans="1:13" ht="15" customHeight="1" x14ac:dyDescent="0.2">
      <c r="A42" s="9" t="s">
        <v>59</v>
      </c>
      <c r="B42" s="168"/>
      <c r="C42" s="111"/>
      <c r="D42" s="17"/>
      <c r="F42" s="128"/>
      <c r="G42" s="128"/>
      <c r="H42" s="128"/>
      <c r="I42" s="128"/>
      <c r="J42" s="128"/>
      <c r="K42" s="126"/>
    </row>
    <row r="43" spans="1:13" ht="15" customHeight="1" x14ac:dyDescent="0.2">
      <c r="A43" s="9" t="s">
        <v>60</v>
      </c>
      <c r="B43" s="168"/>
      <c r="C43" s="111"/>
      <c r="D43" s="17"/>
      <c r="F43" s="128"/>
      <c r="G43" s="128"/>
      <c r="H43" s="128"/>
      <c r="I43" s="128"/>
      <c r="J43" s="128"/>
      <c r="K43" s="126"/>
    </row>
    <row r="44" spans="1:13" ht="15" customHeight="1" x14ac:dyDescent="0.2">
      <c r="A44" s="9" t="s">
        <v>13</v>
      </c>
      <c r="B44" s="168"/>
      <c r="C44" s="111"/>
      <c r="D44" s="17"/>
      <c r="F44" s="128"/>
      <c r="G44" s="128"/>
      <c r="H44" s="128"/>
      <c r="I44" s="128"/>
      <c r="J44" s="128"/>
      <c r="K44" s="126"/>
    </row>
    <row r="45" spans="1:13" ht="15" customHeight="1" x14ac:dyDescent="0.2">
      <c r="A45" s="9" t="s">
        <v>61</v>
      </c>
      <c r="B45" s="168"/>
      <c r="C45" s="111"/>
      <c r="D45" s="17"/>
      <c r="F45" s="128"/>
      <c r="G45" s="128"/>
      <c r="H45" s="128"/>
      <c r="I45" s="128"/>
      <c r="J45" s="128"/>
      <c r="K45" s="126"/>
    </row>
    <row r="46" spans="1:13" ht="15" customHeight="1" x14ac:dyDescent="0.2">
      <c r="A46" s="9" t="s">
        <v>62</v>
      </c>
      <c r="B46" s="168"/>
      <c r="C46" s="111"/>
      <c r="D46" s="17"/>
      <c r="F46" s="128"/>
      <c r="G46" s="128"/>
      <c r="H46" s="128"/>
      <c r="I46" s="128"/>
      <c r="J46" s="128"/>
      <c r="K46" s="126"/>
    </row>
    <row r="47" spans="1:13" ht="15" customHeight="1" x14ac:dyDescent="0.2">
      <c r="A47" s="9" t="s">
        <v>63</v>
      </c>
      <c r="B47" s="168"/>
      <c r="C47" s="111"/>
      <c r="D47" s="17"/>
      <c r="F47" s="128"/>
      <c r="G47" s="128"/>
      <c r="H47" s="128"/>
      <c r="I47" s="128"/>
      <c r="J47" s="128"/>
      <c r="K47" s="126"/>
    </row>
    <row r="48" spans="1:13" ht="15" customHeight="1" x14ac:dyDescent="0.2">
      <c r="A48" s="9" t="s">
        <v>64</v>
      </c>
      <c r="B48" s="168"/>
      <c r="C48" s="111"/>
      <c r="D48" s="17"/>
      <c r="F48" s="128"/>
      <c r="G48" s="128"/>
      <c r="H48" s="128"/>
      <c r="I48" s="128"/>
      <c r="J48" s="128"/>
      <c r="K48" s="126"/>
    </row>
    <row r="49" spans="1:16" ht="15" customHeight="1" x14ac:dyDescent="0.2">
      <c r="A49" s="204" t="s">
        <v>184</v>
      </c>
      <c r="B49" s="168"/>
      <c r="C49" s="111"/>
      <c r="D49" s="17"/>
      <c r="F49" s="222"/>
      <c r="G49" s="222"/>
      <c r="H49" s="222"/>
      <c r="I49" s="222"/>
      <c r="J49" s="222"/>
      <c r="K49" s="221"/>
    </row>
    <row r="50" spans="1:16" ht="15" customHeight="1" x14ac:dyDescent="0.2">
      <c r="A50" s="10" t="s">
        <v>185</v>
      </c>
      <c r="B50" s="168"/>
      <c r="C50" s="111"/>
      <c r="D50" s="17"/>
      <c r="F50" s="222"/>
      <c r="G50" s="222"/>
      <c r="H50" s="222"/>
      <c r="I50" s="222"/>
      <c r="J50" s="222"/>
      <c r="K50" s="221"/>
    </row>
    <row r="51" spans="1:16" ht="15" customHeight="1" x14ac:dyDescent="0.2">
      <c r="A51" s="10" t="s">
        <v>189</v>
      </c>
      <c r="B51" s="168"/>
      <c r="C51" s="111"/>
      <c r="D51" s="17"/>
      <c r="F51" s="224"/>
      <c r="G51" s="224"/>
      <c r="H51" s="224"/>
      <c r="I51" s="224"/>
      <c r="J51" s="224"/>
      <c r="K51" s="223"/>
    </row>
    <row r="52" spans="1:16" ht="15" customHeight="1" x14ac:dyDescent="0.2">
      <c r="A52" s="9" t="s">
        <v>82</v>
      </c>
      <c r="B52" s="169"/>
      <c r="C52" s="111"/>
      <c r="D52" s="17"/>
      <c r="F52" s="241"/>
      <c r="G52" s="241"/>
      <c r="H52" s="241"/>
      <c r="I52" s="241"/>
      <c r="J52" s="241"/>
      <c r="K52" s="267"/>
    </row>
    <row r="53" spans="1:16" ht="15" customHeight="1" thickBot="1" x14ac:dyDescent="0.25">
      <c r="A53" s="109"/>
      <c r="B53" s="87"/>
      <c r="C53" s="88"/>
      <c r="D53" s="89"/>
      <c r="F53" s="241"/>
      <c r="G53" s="241"/>
      <c r="H53" s="241"/>
      <c r="I53" s="241"/>
      <c r="J53" s="271"/>
      <c r="K53" s="267"/>
    </row>
    <row r="54" spans="1:16" ht="15" customHeight="1" x14ac:dyDescent="0.15">
      <c r="A54" s="7" t="s">
        <v>87</v>
      </c>
      <c r="B54" s="146"/>
      <c r="C54" s="8"/>
      <c r="D54" s="147"/>
      <c r="F54" s="10"/>
      <c r="G54" s="10"/>
      <c r="H54" s="10"/>
      <c r="I54" s="10"/>
      <c r="J54" s="10"/>
      <c r="K54" s="10"/>
    </row>
    <row r="55" spans="1:16" ht="15" customHeight="1" x14ac:dyDescent="0.2">
      <c r="A55" s="9"/>
      <c r="B55" s="10"/>
      <c r="C55" s="11"/>
      <c r="D55" s="52"/>
      <c r="F55" s="67"/>
      <c r="G55" s="11"/>
      <c r="H55" s="11"/>
      <c r="I55" s="11"/>
      <c r="J55" s="11"/>
      <c r="K55" s="10"/>
    </row>
    <row r="56" spans="1:16" x14ac:dyDescent="0.2">
      <c r="A56" s="240" t="s">
        <v>103</v>
      </c>
      <c r="B56" s="241"/>
      <c r="C56" s="125"/>
      <c r="D56" s="12"/>
      <c r="F56" s="241"/>
      <c r="G56" s="241"/>
      <c r="H56" s="241"/>
      <c r="I56" s="241"/>
      <c r="J56" s="241"/>
      <c r="K56" s="267"/>
    </row>
    <row r="57" spans="1:16" ht="15" x14ac:dyDescent="0.2">
      <c r="A57" s="240" t="s">
        <v>104</v>
      </c>
      <c r="B57" s="241"/>
      <c r="C57" s="125" t="s">
        <v>15</v>
      </c>
      <c r="D57" s="12"/>
      <c r="F57" s="241"/>
      <c r="G57" s="241"/>
      <c r="H57" s="241"/>
      <c r="I57" s="241"/>
      <c r="J57" s="241"/>
      <c r="K57" s="267"/>
    </row>
    <row r="58" spans="1:16" x14ac:dyDescent="0.2">
      <c r="A58" s="240" t="s">
        <v>105</v>
      </c>
      <c r="B58" s="241"/>
      <c r="C58" s="125"/>
      <c r="D58" s="60"/>
      <c r="F58" s="114"/>
      <c r="G58" s="114"/>
      <c r="H58" s="114"/>
      <c r="I58" s="114"/>
      <c r="J58" s="114"/>
      <c r="K58" s="114"/>
    </row>
    <row r="59" spans="1:16" ht="15" hidden="1" customHeight="1" x14ac:dyDescent="0.2">
      <c r="A59" s="9"/>
      <c r="B59" s="10"/>
      <c r="C59" s="11"/>
      <c r="D59" s="12"/>
      <c r="F59" s="67"/>
      <c r="G59" s="11"/>
      <c r="H59" s="11"/>
      <c r="I59" s="11"/>
      <c r="J59" s="11"/>
      <c r="K59" s="10"/>
    </row>
    <row r="60" spans="1:16" ht="15" hidden="1" customHeight="1" x14ac:dyDescent="0.2">
      <c r="A60" s="148"/>
      <c r="B60" s="149"/>
      <c r="C60" s="164"/>
      <c r="D60" s="12"/>
      <c r="F60" s="122"/>
      <c r="G60" s="11"/>
      <c r="H60" s="11"/>
      <c r="I60" s="11"/>
      <c r="J60" s="11"/>
      <c r="K60" s="10"/>
      <c r="L60" s="53"/>
      <c r="M60" s="53"/>
      <c r="N60" s="53"/>
      <c r="O60" s="53"/>
      <c r="P60" s="53"/>
    </row>
    <row r="61" spans="1:16" ht="15" hidden="1" customHeight="1" thickBot="1" x14ac:dyDescent="0.25">
      <c r="A61" s="150"/>
      <c r="B61" s="151"/>
      <c r="C61" s="165"/>
      <c r="D61" s="89"/>
      <c r="F61" s="116"/>
      <c r="G61" s="116"/>
      <c r="H61" s="116"/>
      <c r="I61" s="116"/>
      <c r="J61" s="116"/>
      <c r="K61" s="116"/>
      <c r="L61" s="53"/>
      <c r="M61" s="53"/>
      <c r="N61" s="53"/>
      <c r="O61" s="53"/>
      <c r="P61" s="53"/>
    </row>
    <row r="62" spans="1:16" ht="15" customHeight="1" x14ac:dyDescent="0.2">
      <c r="A62" s="74" t="s">
        <v>27</v>
      </c>
      <c r="B62" s="71"/>
      <c r="C62" s="75"/>
      <c r="D62" s="76"/>
      <c r="F62" s="127"/>
      <c r="G62" s="241"/>
      <c r="H62" s="241"/>
      <c r="I62" s="241"/>
      <c r="J62" s="127"/>
      <c r="K62" s="129"/>
      <c r="L62" s="53"/>
      <c r="M62" s="53"/>
      <c r="N62" s="53"/>
      <c r="O62" s="53"/>
      <c r="P62" s="53"/>
    </row>
    <row r="63" spans="1:16" ht="15" customHeight="1" x14ac:dyDescent="0.2">
      <c r="A63" s="25" t="s">
        <v>25</v>
      </c>
      <c r="B63" s="78"/>
      <c r="C63" s="70"/>
      <c r="D63" s="77"/>
      <c r="F63" s="98"/>
      <c r="G63" s="97"/>
      <c r="H63" s="97"/>
      <c r="I63" s="98"/>
      <c r="J63" s="98"/>
      <c r="K63" s="92"/>
      <c r="L63" s="53"/>
      <c r="M63" s="53"/>
      <c r="N63" s="53"/>
      <c r="O63" s="53"/>
      <c r="P63" s="53"/>
    </row>
    <row r="64" spans="1:16" ht="15" customHeight="1" x14ac:dyDescent="0.2">
      <c r="A64" s="25" t="s">
        <v>28</v>
      </c>
      <c r="B64" s="78"/>
      <c r="C64" s="70"/>
      <c r="D64" s="77"/>
      <c r="F64" s="95"/>
      <c r="G64" s="94"/>
      <c r="H64" s="123"/>
      <c r="I64" s="94"/>
      <c r="J64" s="123"/>
      <c r="K64" s="94"/>
      <c r="L64" s="53"/>
      <c r="M64" s="53"/>
      <c r="N64" s="53"/>
      <c r="O64" s="53"/>
      <c r="P64" s="53"/>
    </row>
    <row r="65" spans="1:16" ht="15" customHeight="1" x14ac:dyDescent="0.2">
      <c r="A65" s="25" t="s">
        <v>78</v>
      </c>
      <c r="B65" s="81"/>
      <c r="C65" s="70"/>
      <c r="D65" s="77"/>
      <c r="F65" s="95"/>
      <c r="G65" s="92"/>
      <c r="H65" s="11"/>
      <c r="I65" s="11"/>
      <c r="J65" s="95"/>
      <c r="K65" s="92"/>
      <c r="L65" s="53"/>
      <c r="M65" s="53"/>
      <c r="N65" s="53"/>
      <c r="O65" s="53"/>
      <c r="P65" s="53"/>
    </row>
    <row r="66" spans="1:16" ht="15" customHeight="1" x14ac:dyDescent="0.2">
      <c r="A66" s="25" t="s">
        <v>79</v>
      </c>
      <c r="B66" s="158" t="s">
        <v>80</v>
      </c>
      <c r="C66" s="70"/>
      <c r="D66" s="77"/>
      <c r="F66" s="95"/>
      <c r="G66" s="98"/>
      <c r="H66" s="11"/>
      <c r="I66" s="98"/>
      <c r="J66" s="95"/>
      <c r="K66" s="10"/>
      <c r="L66" s="53"/>
      <c r="M66" s="53"/>
      <c r="N66" s="53"/>
      <c r="O66" s="53"/>
      <c r="P66" s="53"/>
    </row>
    <row r="67" spans="1:16" ht="15" customHeight="1" x14ac:dyDescent="0.2">
      <c r="A67" s="85" t="s">
        <v>157</v>
      </c>
      <c r="B67" s="250"/>
      <c r="C67" s="250"/>
      <c r="D67" s="12"/>
      <c r="F67" s="124"/>
      <c r="G67" s="11"/>
      <c r="H67" s="11"/>
      <c r="I67" s="11"/>
      <c r="J67" s="11"/>
      <c r="K67" s="10"/>
      <c r="L67" s="53"/>
      <c r="M67" s="53"/>
      <c r="N67" s="53"/>
      <c r="O67" s="53"/>
      <c r="P67" s="53"/>
    </row>
    <row r="68" spans="1:16" ht="15" hidden="1" customHeight="1" x14ac:dyDescent="0.2">
      <c r="A68" s="180"/>
      <c r="B68" s="183"/>
      <c r="C68" s="181"/>
      <c r="D68" s="182"/>
      <c r="F68" s="11"/>
      <c r="G68" s="11"/>
      <c r="H68" s="11"/>
      <c r="I68" s="11"/>
      <c r="J68" s="11"/>
      <c r="K68" s="10"/>
      <c r="L68" s="53"/>
      <c r="M68" s="53"/>
      <c r="N68" s="53"/>
      <c r="O68" s="53"/>
      <c r="P68" s="53"/>
    </row>
    <row r="69" spans="1:16" ht="15" hidden="1" customHeight="1" x14ac:dyDescent="0.2">
      <c r="A69" s="85"/>
      <c r="B69" s="107"/>
      <c r="C69" s="10"/>
      <c r="D69" s="60"/>
      <c r="F69" s="4"/>
      <c r="G69" s="4"/>
      <c r="H69" s="4"/>
      <c r="I69" s="4"/>
      <c r="J69" s="4"/>
      <c r="L69" s="53"/>
      <c r="M69" s="53"/>
      <c r="N69" s="53"/>
      <c r="O69" s="53"/>
      <c r="P69" s="53"/>
    </row>
    <row r="70" spans="1:16" ht="15" customHeight="1" x14ac:dyDescent="0.2">
      <c r="A70" s="13" t="s">
        <v>31</v>
      </c>
      <c r="B70" s="10"/>
      <c r="C70" s="63"/>
      <c r="D70" s="90"/>
      <c r="F70" s="4"/>
      <c r="G70" s="4"/>
      <c r="H70" s="4"/>
      <c r="I70" s="4"/>
      <c r="J70" s="4"/>
      <c r="L70" s="53"/>
      <c r="M70" s="53"/>
      <c r="N70" s="53"/>
      <c r="O70" s="53"/>
      <c r="P70" s="53"/>
    </row>
    <row r="71" spans="1:16" ht="15" customHeight="1" x14ac:dyDescent="0.2">
      <c r="A71" s="25" t="s">
        <v>33</v>
      </c>
      <c r="B71" s="246" t="s">
        <v>192</v>
      </c>
      <c r="C71" s="246"/>
      <c r="D71" s="247"/>
      <c r="F71" s="4"/>
      <c r="G71" s="4"/>
      <c r="H71" s="4"/>
      <c r="I71" s="4"/>
      <c r="J71" s="4"/>
      <c r="L71" s="53"/>
      <c r="M71" s="53"/>
      <c r="N71" s="53"/>
      <c r="O71" s="53"/>
      <c r="P71" s="53"/>
    </row>
    <row r="72" spans="1:16" ht="15" customHeight="1" x14ac:dyDescent="0.2">
      <c r="A72" s="25" t="s">
        <v>34</v>
      </c>
      <c r="B72" s="106">
        <v>488372</v>
      </c>
      <c r="C72" s="105"/>
      <c r="D72" s="110"/>
      <c r="F72" s="4"/>
      <c r="G72" s="4"/>
      <c r="H72" s="4"/>
      <c r="I72" s="4"/>
      <c r="J72" s="4"/>
      <c r="L72" s="53"/>
      <c r="M72" s="53"/>
      <c r="N72" s="53"/>
      <c r="O72" s="53"/>
      <c r="P72" s="53"/>
    </row>
    <row r="73" spans="1:16" ht="15.75" customHeight="1" x14ac:dyDescent="0.2">
      <c r="A73" s="25" t="s">
        <v>41</v>
      </c>
      <c r="B73" s="242"/>
      <c r="C73" s="242"/>
      <c r="D73" s="243"/>
      <c r="L73" s="53"/>
      <c r="M73" s="53"/>
      <c r="N73" s="53"/>
      <c r="O73" s="53"/>
      <c r="P73" s="53"/>
    </row>
    <row r="74" spans="1:16" ht="15.75" customHeight="1" thickBot="1" x14ac:dyDescent="0.25">
      <c r="A74" s="91"/>
      <c r="B74" s="244"/>
      <c r="C74" s="244"/>
      <c r="D74" s="245"/>
      <c r="L74" s="53"/>
      <c r="M74" s="53"/>
      <c r="N74" s="53"/>
      <c r="O74" s="53"/>
      <c r="P74" s="53"/>
    </row>
    <row r="75" spans="1:16" ht="15.75" customHeight="1" thickBot="1" x14ac:dyDescent="0.25">
      <c r="A75" s="179" t="s">
        <v>158</v>
      </c>
      <c r="B75" s="248" t="s">
        <v>192</v>
      </c>
      <c r="C75" s="248"/>
      <c r="D75" s="249"/>
      <c r="L75" s="53"/>
      <c r="M75" s="53"/>
      <c r="N75" s="53"/>
      <c r="O75" s="53"/>
      <c r="P75" s="53"/>
    </row>
    <row r="76" spans="1:16" ht="15.75" customHeight="1" x14ac:dyDescent="0.2">
      <c r="A76" s="170" t="s">
        <v>38</v>
      </c>
      <c r="B76" s="171"/>
      <c r="C76" s="171"/>
      <c r="D76" s="172"/>
      <c r="L76" s="53"/>
      <c r="M76" s="53"/>
      <c r="N76" s="53"/>
      <c r="O76" s="53"/>
      <c r="P76" s="53"/>
    </row>
    <row r="77" spans="1:16" ht="15.75" customHeight="1" x14ac:dyDescent="0.2">
      <c r="A77" s="173" t="s">
        <v>37</v>
      </c>
      <c r="B77" s="174"/>
      <c r="C77" s="174"/>
      <c r="D77" s="172"/>
      <c r="F77" s="99"/>
      <c r="G77" s="99"/>
      <c r="H77" s="99"/>
      <c r="I77" s="99"/>
      <c r="J77" s="99"/>
      <c r="K77" s="100"/>
      <c r="L77" s="53"/>
      <c r="M77" s="53"/>
      <c r="N77" s="53"/>
      <c r="O77" s="53"/>
      <c r="P77" s="53"/>
    </row>
    <row r="78" spans="1:16" ht="15.75" customHeight="1" x14ac:dyDescent="0.2">
      <c r="A78" s="175" t="s">
        <v>35</v>
      </c>
      <c r="B78" s="174"/>
      <c r="C78" s="174"/>
      <c r="D78" s="176">
        <f ca="1">contract!F39*1.375</f>
        <v>0</v>
      </c>
      <c r="F78" s="99"/>
      <c r="G78" s="99"/>
      <c r="H78" s="99"/>
      <c r="I78" s="99"/>
      <c r="J78" s="99"/>
      <c r="K78" s="100"/>
      <c r="L78" s="53"/>
      <c r="M78" s="53"/>
      <c r="N78" s="53"/>
      <c r="O78" s="53"/>
      <c r="P78" s="53"/>
    </row>
    <row r="79" spans="1:16" ht="15.75" customHeight="1" x14ac:dyDescent="0.2">
      <c r="A79" s="175" t="s">
        <v>36</v>
      </c>
      <c r="B79" s="174"/>
      <c r="C79" s="174"/>
      <c r="D79" s="176">
        <f ca="1">contract!F39*1.138</f>
        <v>0</v>
      </c>
      <c r="F79" s="99"/>
      <c r="G79" s="99"/>
      <c r="H79" s="99"/>
      <c r="I79" s="99"/>
      <c r="J79" s="99"/>
      <c r="K79" s="100"/>
      <c r="L79" s="53"/>
      <c r="M79" s="53"/>
      <c r="N79" s="53"/>
      <c r="O79" s="53"/>
      <c r="P79" s="53"/>
    </row>
    <row r="80" spans="1:16" ht="15.75" customHeight="1" thickBot="1" x14ac:dyDescent="0.25">
      <c r="A80" s="135"/>
      <c r="B80" s="136"/>
      <c r="C80" s="136"/>
      <c r="D80" s="137"/>
      <c r="F80" s="99"/>
      <c r="G80" s="99"/>
      <c r="H80" s="99"/>
      <c r="I80" s="99"/>
      <c r="J80" s="99"/>
      <c r="K80" s="100"/>
      <c r="L80" s="53"/>
      <c r="M80" s="53"/>
      <c r="N80" s="53"/>
      <c r="O80" s="53"/>
      <c r="P80" s="53"/>
    </row>
    <row r="81" spans="1:12" s="102" customFormat="1" ht="15.75" customHeight="1" x14ac:dyDescent="0.2">
      <c r="A81" s="99"/>
      <c r="B81" s="99"/>
      <c r="C81" s="99"/>
      <c r="D81" s="99"/>
      <c r="E81" s="101"/>
      <c r="F81" s="2"/>
      <c r="G81" s="2"/>
      <c r="H81" s="2"/>
      <c r="I81" s="2"/>
      <c r="J81" s="2"/>
      <c r="K81" s="4"/>
    </row>
    <row r="82" spans="1:12" s="102" customFormat="1" ht="49.25" customHeight="1" x14ac:dyDescent="0.2">
      <c r="A82" s="237" t="s">
        <v>84</v>
      </c>
      <c r="B82" s="237"/>
      <c r="C82" s="237"/>
      <c r="D82" s="237"/>
      <c r="E82" s="237"/>
      <c r="F82" s="42"/>
      <c r="G82" s="37"/>
      <c r="H82" s="37"/>
      <c r="I82" s="37"/>
      <c r="J82" s="43"/>
      <c r="K82" s="44"/>
    </row>
    <row r="83" spans="1:12" s="100" customFormat="1" ht="15.75" customHeight="1" x14ac:dyDescent="0.2">
      <c r="A83" s="69"/>
      <c r="B83" s="4"/>
      <c r="C83" s="2"/>
      <c r="D83" s="2"/>
      <c r="E83" s="99"/>
      <c r="F83" s="42"/>
      <c r="G83" s="37"/>
      <c r="H83" s="37"/>
      <c r="I83" s="37"/>
      <c r="J83" s="43"/>
      <c r="K83" s="44"/>
    </row>
    <row r="84" spans="1:12" s="100" customFormat="1" ht="15.75" customHeight="1" x14ac:dyDescent="0.2">
      <c r="A84" s="83"/>
      <c r="B84" s="4"/>
      <c r="C84" s="2"/>
      <c r="D84" s="2"/>
      <c r="E84" s="99"/>
      <c r="F84" s="4"/>
      <c r="G84" s="4"/>
      <c r="H84" s="4"/>
      <c r="I84" s="4"/>
      <c r="J84" s="4"/>
      <c r="K84" s="4"/>
    </row>
    <row r="85" spans="1:12" s="100" customFormat="1" ht="15.75" customHeight="1" x14ac:dyDescent="0.2">
      <c r="A85" s="64" t="s">
        <v>18</v>
      </c>
      <c r="B85" s="4"/>
      <c r="C85" s="2"/>
      <c r="D85" s="2"/>
      <c r="E85" s="99"/>
      <c r="F85" s="4"/>
      <c r="G85" s="4"/>
      <c r="H85" s="4"/>
      <c r="I85" s="4"/>
      <c r="J85" s="4"/>
      <c r="K85" s="4"/>
    </row>
    <row r="86" spans="1:12" x14ac:dyDescent="0.15">
      <c r="A86" s="238"/>
      <c r="B86" s="238"/>
      <c r="C86" s="238"/>
      <c r="D86" s="238"/>
      <c r="E86" s="238"/>
      <c r="F86" s="4"/>
      <c r="G86" s="4"/>
      <c r="H86" s="4"/>
      <c r="I86" s="4"/>
      <c r="J86" s="4"/>
    </row>
    <row r="87" spans="1:12" ht="15" customHeight="1" x14ac:dyDescent="0.2">
      <c r="A87" s="80"/>
      <c r="F87" s="4"/>
      <c r="G87" s="4"/>
      <c r="H87" s="4"/>
      <c r="I87" s="4"/>
      <c r="J87" s="4"/>
    </row>
    <row r="88" spans="1:12" ht="15" customHeight="1" thickBot="1" x14ac:dyDescent="0.25">
      <c r="A88" s="79" t="s">
        <v>73</v>
      </c>
      <c r="F88" s="4"/>
      <c r="G88" s="4"/>
      <c r="H88" s="4"/>
      <c r="I88" s="4"/>
      <c r="J88" s="4"/>
    </row>
    <row r="89" spans="1:12" ht="45" x14ac:dyDescent="0.2">
      <c r="A89" s="156" t="s">
        <v>7</v>
      </c>
      <c r="B89" s="139" t="s">
        <v>10</v>
      </c>
      <c r="C89" s="139" t="s">
        <v>11</v>
      </c>
      <c r="D89" s="139" t="s">
        <v>9</v>
      </c>
      <c r="E89" s="139" t="s">
        <v>12</v>
      </c>
      <c r="F89" s="139" t="s">
        <v>75</v>
      </c>
      <c r="G89" s="139" t="s">
        <v>76</v>
      </c>
      <c r="H89" s="140" t="s">
        <v>77</v>
      </c>
      <c r="I89" s="3"/>
      <c r="J89" s="4"/>
      <c r="L89" s="4"/>
    </row>
    <row r="90" spans="1:12" ht="15" customHeight="1" x14ac:dyDescent="0.2">
      <c r="A90" s="9" t="s">
        <v>85</v>
      </c>
      <c r="B90" s="193">
        <v>34304</v>
      </c>
      <c r="C90" s="11">
        <f>52.1428571428571*37</f>
        <v>1929.2857142857129</v>
      </c>
      <c r="D90" s="31">
        <f>+B90/C90</f>
        <v>17.780673824509453</v>
      </c>
      <c r="E90" s="11">
        <v>48</v>
      </c>
      <c r="F90" s="11">
        <v>260</v>
      </c>
      <c r="G90" s="138">
        <f>+E90/F90</f>
        <v>0.18461538461538463</v>
      </c>
      <c r="H90" s="26">
        <f>ROUND((+D90*(1+G90)),2)</f>
        <v>21.06</v>
      </c>
      <c r="I90" s="3"/>
      <c r="J90" s="4"/>
      <c r="L90" s="4"/>
    </row>
    <row r="91" spans="1:12" ht="15" customHeight="1" thickBot="1" x14ac:dyDescent="0.25">
      <c r="A91" s="109" t="s">
        <v>86</v>
      </c>
      <c r="B91" s="194">
        <v>35326</v>
      </c>
      <c r="C91" s="88">
        <f>C90</f>
        <v>1929.2857142857129</v>
      </c>
      <c r="D91" s="141">
        <f>+B91/C91</f>
        <v>18.310403554239183</v>
      </c>
      <c r="E91" s="88">
        <f>E90</f>
        <v>48</v>
      </c>
      <c r="F91" s="88">
        <v>260</v>
      </c>
      <c r="G91" s="142">
        <f>+E91/F91</f>
        <v>0.18461538461538463</v>
      </c>
      <c r="H91" s="143">
        <f>ROUND((+D91*(1+G91)),2)</f>
        <v>21.69</v>
      </c>
      <c r="I91" s="3"/>
      <c r="J91" s="4"/>
      <c r="L91" s="4"/>
    </row>
    <row r="92" spans="1:12" s="30" customFormat="1" x14ac:dyDescent="0.2">
      <c r="A92" s="69" t="s">
        <v>74</v>
      </c>
      <c r="B92" s="33"/>
      <c r="C92" s="69"/>
      <c r="D92" s="34"/>
      <c r="F92" s="4"/>
      <c r="G92" s="4"/>
      <c r="H92" s="4"/>
      <c r="I92" s="4"/>
      <c r="J92" s="4"/>
      <c r="K92" s="4"/>
      <c r="L92" s="29"/>
    </row>
    <row r="93" spans="1:12" ht="15" customHeight="1" x14ac:dyDescent="0.2">
      <c r="B93" s="33"/>
      <c r="C93" s="69"/>
      <c r="D93" s="34"/>
      <c r="E93" s="144"/>
      <c r="F93" s="4"/>
      <c r="G93" s="4"/>
      <c r="H93" s="4"/>
      <c r="I93" s="4"/>
      <c r="J93" s="4"/>
      <c r="L93" s="3">
        <v>18.894303797468353</v>
      </c>
    </row>
    <row r="94" spans="1:12" ht="15" customHeight="1" x14ac:dyDescent="0.2">
      <c r="A94" s="69" t="s">
        <v>88</v>
      </c>
      <c r="E94" s="144"/>
    </row>
    <row r="95" spans="1:12" ht="15" thickBot="1" x14ac:dyDescent="0.25"/>
    <row r="96" spans="1:12" ht="28.25" customHeight="1" thickBot="1" x14ac:dyDescent="0.25">
      <c r="A96" s="234" t="s">
        <v>101</v>
      </c>
      <c r="B96" s="235"/>
      <c r="C96" s="235"/>
      <c r="D96" s="235"/>
      <c r="E96" s="235"/>
      <c r="F96" s="236"/>
    </row>
    <row r="97" spans="1:11" ht="32.75" customHeight="1" thickBot="1" x14ac:dyDescent="0.25">
      <c r="A97" s="234" t="s">
        <v>102</v>
      </c>
      <c r="B97" s="235"/>
      <c r="C97" s="235"/>
      <c r="D97" s="235"/>
      <c r="E97" s="235"/>
      <c r="F97" s="236"/>
    </row>
    <row r="98" spans="1:11" ht="29" customHeight="1" x14ac:dyDescent="0.2"/>
    <row r="99" spans="1:11" ht="15" hidden="1" customHeight="1" x14ac:dyDescent="0.2"/>
    <row r="100" spans="1:11" ht="15" hidden="1" customHeight="1" x14ac:dyDescent="0.2"/>
    <row r="101" spans="1:11" ht="15" hidden="1" customHeight="1" x14ac:dyDescent="0.2">
      <c r="A101" s="69" t="s">
        <v>14</v>
      </c>
    </row>
    <row r="102" spans="1:11" ht="15" hidden="1" customHeight="1" x14ac:dyDescent="0.2">
      <c r="A102" s="69" t="s">
        <v>15</v>
      </c>
    </row>
    <row r="103" spans="1:11" ht="15" hidden="1" customHeight="1" x14ac:dyDescent="0.2">
      <c r="A103" s="69" t="s">
        <v>100</v>
      </c>
    </row>
    <row r="104" spans="1:11" ht="15" hidden="1" customHeight="1" x14ac:dyDescent="0.2"/>
    <row r="105" spans="1:11" ht="15" hidden="1" customHeight="1" x14ac:dyDescent="0.2"/>
    <row r="106" spans="1:11" ht="15" hidden="1" customHeight="1" x14ac:dyDescent="0.2">
      <c r="A106" s="86" t="s">
        <v>43</v>
      </c>
      <c r="D106" s="41"/>
    </row>
    <row r="107" spans="1:11" ht="15" hidden="1" customHeight="1" x14ac:dyDescent="0.2">
      <c r="A107" s="112" t="s">
        <v>44</v>
      </c>
      <c r="D107" s="41"/>
      <c r="F107" s="11"/>
      <c r="G107" s="72"/>
      <c r="I107" s="38"/>
      <c r="K107" s="38"/>
    </row>
    <row r="108" spans="1:11" ht="15" hidden="1" customHeight="1" x14ac:dyDescent="0.2">
      <c r="A108" s="112" t="s">
        <v>50</v>
      </c>
      <c r="D108" s="4"/>
      <c r="G108" s="72"/>
      <c r="H108" s="72"/>
      <c r="I108" s="38"/>
      <c r="K108" s="38"/>
    </row>
    <row r="109" spans="1:11" ht="15" hidden="1" customHeight="1" x14ac:dyDescent="0.2">
      <c r="A109" s="112" t="s">
        <v>45</v>
      </c>
      <c r="G109" s="72"/>
      <c r="I109" s="38"/>
      <c r="K109" s="38"/>
    </row>
    <row r="110" spans="1:11" ht="15" hidden="1" customHeight="1" x14ac:dyDescent="0.2">
      <c r="A110" s="112" t="s">
        <v>46</v>
      </c>
      <c r="G110" s="72"/>
      <c r="I110" s="38"/>
    </row>
    <row r="111" spans="1:11" ht="15" hidden="1" customHeight="1" x14ac:dyDescent="0.2">
      <c r="A111" s="112" t="s">
        <v>47</v>
      </c>
      <c r="I111" s="38"/>
    </row>
    <row r="112" spans="1:11" ht="15" hidden="1" customHeight="1" x14ac:dyDescent="0.2">
      <c r="A112" s="112" t="s">
        <v>26</v>
      </c>
      <c r="B112" s="35"/>
      <c r="C112" s="35"/>
      <c r="D112" s="35"/>
      <c r="F112" s="11"/>
      <c r="I112" s="38"/>
    </row>
    <row r="113" spans="1:11" ht="15" hidden="1" customHeight="1" x14ac:dyDescent="0.2">
      <c r="G113" s="36"/>
      <c r="H113" s="36"/>
      <c r="I113" s="38"/>
      <c r="K113" s="35"/>
    </row>
    <row r="114" spans="1:11" ht="15" hidden="1" customHeight="1" x14ac:dyDescent="0.2">
      <c r="A114" s="69" t="s">
        <v>183</v>
      </c>
      <c r="B114" s="131">
        <v>0.5</v>
      </c>
    </row>
    <row r="115" spans="1:11" ht="15" hidden="1" customHeight="1" x14ac:dyDescent="0.2">
      <c r="A115" s="190" t="s">
        <v>174</v>
      </c>
      <c r="B115" s="3">
        <v>0.57999999999999996</v>
      </c>
    </row>
    <row r="116" spans="1:11" ht="15" hidden="1" customHeight="1" x14ac:dyDescent="0.2">
      <c r="A116" s="160" t="s">
        <v>175</v>
      </c>
      <c r="B116" s="3">
        <v>0.75</v>
      </c>
    </row>
    <row r="117" spans="1:11" ht="15" hidden="1" customHeight="1" x14ac:dyDescent="0.2">
      <c r="A117" s="117" t="s">
        <v>90</v>
      </c>
      <c r="B117" s="3">
        <v>0.83</v>
      </c>
    </row>
    <row r="118" spans="1:11" ht="15" hidden="1" customHeight="1" x14ac:dyDescent="0.2">
      <c r="A118" s="117" t="s">
        <v>91</v>
      </c>
      <c r="B118" s="3">
        <v>0.92</v>
      </c>
    </row>
    <row r="119" spans="1:11" ht="15" hidden="1" customHeight="1" x14ac:dyDescent="0.2">
      <c r="A119" s="117" t="s">
        <v>92</v>
      </c>
      <c r="B119" s="3">
        <v>1</v>
      </c>
    </row>
    <row r="120" spans="1:11" ht="15" hidden="1" customHeight="1" x14ac:dyDescent="0.2">
      <c r="A120" s="117" t="s">
        <v>93</v>
      </c>
      <c r="B120" s="3">
        <v>1.17</v>
      </c>
    </row>
    <row r="121" spans="1:11" ht="15" hidden="1" customHeight="1" x14ac:dyDescent="0.2">
      <c r="A121" s="117" t="s">
        <v>94</v>
      </c>
      <c r="B121" s="3">
        <v>1.33</v>
      </c>
    </row>
    <row r="122" spans="1:11" hidden="1" x14ac:dyDescent="0.2">
      <c r="A122" s="117" t="s">
        <v>95</v>
      </c>
      <c r="B122" s="3">
        <v>1.5</v>
      </c>
    </row>
    <row r="123" spans="1:11" hidden="1" x14ac:dyDescent="0.2">
      <c r="A123" s="117" t="s">
        <v>96</v>
      </c>
      <c r="B123" s="3">
        <v>2</v>
      </c>
    </row>
    <row r="124" spans="1:11" hidden="1" x14ac:dyDescent="0.2">
      <c r="A124" s="117" t="s">
        <v>97</v>
      </c>
      <c r="B124" s="3">
        <v>2.5</v>
      </c>
    </row>
    <row r="125" spans="1:11" hidden="1" x14ac:dyDescent="0.2">
      <c r="A125" s="117" t="s">
        <v>98</v>
      </c>
      <c r="B125" s="3">
        <v>3</v>
      </c>
    </row>
    <row r="126" spans="1:11" hidden="1" x14ac:dyDescent="0.2">
      <c r="A126" s="117" t="s">
        <v>99</v>
      </c>
      <c r="B126" s="3">
        <v>3.5</v>
      </c>
    </row>
    <row r="127" spans="1:11" hidden="1" x14ac:dyDescent="0.2"/>
    <row r="128" spans="1:11" hidden="1" x14ac:dyDescent="0.2">
      <c r="A128" s="69">
        <v>30</v>
      </c>
    </row>
    <row r="129" spans="1:1" hidden="1" x14ac:dyDescent="0.2">
      <c r="A129" s="69">
        <v>31</v>
      </c>
    </row>
    <row r="130" spans="1:1" hidden="1" x14ac:dyDescent="0.2"/>
    <row r="131" spans="1:1" hidden="1" x14ac:dyDescent="0.2">
      <c r="A131" s="104">
        <v>0.5</v>
      </c>
    </row>
    <row r="132" spans="1:1" hidden="1" x14ac:dyDescent="0.2">
      <c r="A132" s="104">
        <v>1</v>
      </c>
    </row>
    <row r="133" spans="1:1" hidden="1" x14ac:dyDescent="0.2">
      <c r="A133" s="104">
        <v>1.5</v>
      </c>
    </row>
    <row r="134" spans="1:1" hidden="1" x14ac:dyDescent="0.2">
      <c r="A134" s="69" t="s">
        <v>106</v>
      </c>
    </row>
    <row r="135" spans="1:1" hidden="1" x14ac:dyDescent="0.2"/>
    <row r="136" spans="1:1" hidden="1" x14ac:dyDescent="0.2">
      <c r="A136" s="69" t="s">
        <v>107</v>
      </c>
    </row>
    <row r="137" spans="1:1" hidden="1" x14ac:dyDescent="0.2">
      <c r="A137" s="69" t="s">
        <v>108</v>
      </c>
    </row>
    <row r="138" spans="1:1" hidden="1" x14ac:dyDescent="0.2">
      <c r="A138" s="69" t="s">
        <v>109</v>
      </c>
    </row>
    <row r="139" spans="1:1" hidden="1" x14ac:dyDescent="0.2">
      <c r="A139" s="69" t="s">
        <v>110</v>
      </c>
    </row>
    <row r="140" spans="1:1" hidden="1" x14ac:dyDescent="0.2">
      <c r="A140" s="69" t="s">
        <v>111</v>
      </c>
    </row>
    <row r="141" spans="1:1" hidden="1" x14ac:dyDescent="0.2">
      <c r="A141" s="69" t="s">
        <v>112</v>
      </c>
    </row>
    <row r="142" spans="1:1" hidden="1" x14ac:dyDescent="0.2">
      <c r="A142" s="69" t="s">
        <v>113</v>
      </c>
    </row>
    <row r="143" spans="1:1" hidden="1" x14ac:dyDescent="0.2">
      <c r="A143" s="69" t="s">
        <v>114</v>
      </c>
    </row>
    <row r="144" spans="1:1" hidden="1" x14ac:dyDescent="0.2">
      <c r="A144" s="69" t="s">
        <v>115</v>
      </c>
    </row>
    <row r="145" spans="1:1" hidden="1" x14ac:dyDescent="0.2">
      <c r="A145" s="69" t="s">
        <v>116</v>
      </c>
    </row>
    <row r="146" spans="1:1" hidden="1" x14ac:dyDescent="0.2">
      <c r="A146" s="69" t="s">
        <v>117</v>
      </c>
    </row>
    <row r="147" spans="1:1" hidden="1" x14ac:dyDescent="0.2">
      <c r="A147" s="69" t="s">
        <v>118</v>
      </c>
    </row>
    <row r="148" spans="1:1" hidden="1" x14ac:dyDescent="0.2">
      <c r="A148" s="69" t="s">
        <v>119</v>
      </c>
    </row>
    <row r="149" spans="1:1" hidden="1" x14ac:dyDescent="0.2">
      <c r="A149" s="69" t="s">
        <v>120</v>
      </c>
    </row>
    <row r="150" spans="1:1" hidden="1" x14ac:dyDescent="0.2">
      <c r="A150" s="69" t="s">
        <v>121</v>
      </c>
    </row>
    <row r="151" spans="1:1" hidden="1" x14ac:dyDescent="0.2">
      <c r="A151" s="69" t="s">
        <v>122</v>
      </c>
    </row>
    <row r="152" spans="1:1" hidden="1" x14ac:dyDescent="0.2">
      <c r="A152" s="69" t="s">
        <v>123</v>
      </c>
    </row>
    <row r="153" spans="1:1" hidden="1" x14ac:dyDescent="0.2">
      <c r="A153" s="69" t="s">
        <v>124</v>
      </c>
    </row>
    <row r="154" spans="1:1" hidden="1" x14ac:dyDescent="0.2">
      <c r="A154" s="69" t="s">
        <v>125</v>
      </c>
    </row>
    <row r="155" spans="1:1" hidden="1" x14ac:dyDescent="0.2">
      <c r="A155" s="69" t="s">
        <v>126</v>
      </c>
    </row>
    <row r="156" spans="1:1" hidden="1" x14ac:dyDescent="0.2">
      <c r="A156" s="69" t="s">
        <v>127</v>
      </c>
    </row>
    <row r="157" spans="1:1" hidden="1" x14ac:dyDescent="0.2">
      <c r="A157" s="69" t="s">
        <v>128</v>
      </c>
    </row>
    <row r="158" spans="1:1" hidden="1" x14ac:dyDescent="0.2">
      <c r="A158" s="69" t="s">
        <v>129</v>
      </c>
    </row>
    <row r="159" spans="1:1" hidden="1" x14ac:dyDescent="0.2">
      <c r="A159" s="69" t="s">
        <v>130</v>
      </c>
    </row>
    <row r="160" spans="1:1" hidden="1" x14ac:dyDescent="0.2">
      <c r="A160" s="69" t="s">
        <v>131</v>
      </c>
    </row>
    <row r="161" spans="1:1" hidden="1" x14ac:dyDescent="0.2">
      <c r="A161" s="69" t="s">
        <v>132</v>
      </c>
    </row>
    <row r="162" spans="1:1" hidden="1" x14ac:dyDescent="0.2">
      <c r="A162" s="69" t="s">
        <v>133</v>
      </c>
    </row>
    <row r="163" spans="1:1" hidden="1" x14ac:dyDescent="0.2">
      <c r="A163" s="69" t="s">
        <v>134</v>
      </c>
    </row>
    <row r="164" spans="1:1" hidden="1" x14ac:dyDescent="0.2">
      <c r="A164" s="69" t="s">
        <v>135</v>
      </c>
    </row>
    <row r="165" spans="1:1" hidden="1" x14ac:dyDescent="0.2">
      <c r="A165" s="69" t="s">
        <v>136</v>
      </c>
    </row>
    <row r="166" spans="1:1" hidden="1" x14ac:dyDescent="0.2">
      <c r="A166" s="69" t="s">
        <v>137</v>
      </c>
    </row>
    <row r="167" spans="1:1" hidden="1" x14ac:dyDescent="0.2">
      <c r="A167" s="69" t="s">
        <v>138</v>
      </c>
    </row>
    <row r="168" spans="1:1" hidden="1" x14ac:dyDescent="0.2">
      <c r="A168" s="69" t="s">
        <v>139</v>
      </c>
    </row>
    <row r="169" spans="1:1" hidden="1" x14ac:dyDescent="0.2">
      <c r="A169" s="69" t="s">
        <v>140</v>
      </c>
    </row>
    <row r="170" spans="1:1" hidden="1" x14ac:dyDescent="0.2">
      <c r="A170" s="69" t="s">
        <v>141</v>
      </c>
    </row>
    <row r="171" spans="1:1" hidden="1" x14ac:dyDescent="0.2">
      <c r="A171" s="69" t="s">
        <v>142</v>
      </c>
    </row>
    <row r="172" spans="1:1" hidden="1" x14ac:dyDescent="0.2">
      <c r="A172" s="69" t="s">
        <v>143</v>
      </c>
    </row>
    <row r="173" spans="1:1" hidden="1" x14ac:dyDescent="0.2">
      <c r="A173" s="69" t="s">
        <v>144</v>
      </c>
    </row>
    <row r="174" spans="1:1" hidden="1" x14ac:dyDescent="0.2">
      <c r="A174" s="69" t="s">
        <v>145</v>
      </c>
    </row>
    <row r="175" spans="1:1" hidden="1" x14ac:dyDescent="0.2">
      <c r="A175" s="69" t="s">
        <v>146</v>
      </c>
    </row>
    <row r="176" spans="1:1" hidden="1" x14ac:dyDescent="0.2">
      <c r="A176" s="69" t="s">
        <v>147</v>
      </c>
    </row>
    <row r="177" spans="1:3" hidden="1" x14ac:dyDescent="0.2">
      <c r="A177" s="69" t="s">
        <v>148</v>
      </c>
    </row>
    <row r="178" spans="1:3" hidden="1" x14ac:dyDescent="0.2">
      <c r="A178" s="69" t="s">
        <v>149</v>
      </c>
    </row>
    <row r="179" spans="1:3" hidden="1" x14ac:dyDescent="0.2">
      <c r="A179" s="69" t="s">
        <v>150</v>
      </c>
    </row>
    <row r="180" spans="1:3" hidden="1" x14ac:dyDescent="0.2">
      <c r="A180" s="69" t="s">
        <v>151</v>
      </c>
    </row>
    <row r="181" spans="1:3" hidden="1" x14ac:dyDescent="0.2">
      <c r="A181" s="69" t="s">
        <v>152</v>
      </c>
    </row>
    <row r="182" spans="1:3" hidden="1" x14ac:dyDescent="0.2">
      <c r="A182" s="69" t="s">
        <v>153</v>
      </c>
    </row>
    <row r="183" spans="1:3" hidden="1" x14ac:dyDescent="0.2">
      <c r="A183" s="69" t="s">
        <v>154</v>
      </c>
    </row>
    <row r="184" spans="1:3" hidden="1" x14ac:dyDescent="0.2">
      <c r="A184" s="69" t="s">
        <v>155</v>
      </c>
    </row>
    <row r="185" spans="1:3" hidden="1" x14ac:dyDescent="0.2">
      <c r="A185" s="69" t="s">
        <v>156</v>
      </c>
    </row>
    <row r="186" spans="1:3" x14ac:dyDescent="0.2">
      <c r="A186" s="191"/>
    </row>
    <row r="187" spans="1:3" x14ac:dyDescent="0.2">
      <c r="A187" s="191"/>
    </row>
    <row r="188" spans="1:3" x14ac:dyDescent="0.2">
      <c r="A188" s="206" t="s">
        <v>162</v>
      </c>
      <c r="B188" s="207"/>
      <c r="C188" s="208"/>
    </row>
    <row r="189" spans="1:3" ht="15" x14ac:dyDescent="0.2">
      <c r="A189" s="209"/>
      <c r="B189" s="207"/>
      <c r="C189" s="210" t="s">
        <v>2</v>
      </c>
    </row>
    <row r="190" spans="1:3" x14ac:dyDescent="0.2">
      <c r="A190" s="211" t="s">
        <v>0</v>
      </c>
      <c r="B190" s="207"/>
      <c r="C190" s="195">
        <f>+C23</f>
        <v>0</v>
      </c>
    </row>
    <row r="191" spans="1:3" x14ac:dyDescent="0.2">
      <c r="A191" s="211" t="s">
        <v>1</v>
      </c>
      <c r="B191" s="207"/>
      <c r="C191" s="195">
        <f>+C24</f>
        <v>0</v>
      </c>
    </row>
    <row r="192" spans="1:3" x14ac:dyDescent="0.2">
      <c r="A192" s="211" t="s">
        <v>19</v>
      </c>
      <c r="B192" s="207"/>
      <c r="C192" s="195">
        <f>+C25</f>
        <v>0</v>
      </c>
    </row>
    <row r="193" spans="1:3" x14ac:dyDescent="0.2">
      <c r="A193" s="206"/>
      <c r="B193" s="207"/>
      <c r="C193" s="207">
        <f>SUM(C190:C192)</f>
        <v>0</v>
      </c>
    </row>
    <row r="194" spans="1:3" x14ac:dyDescent="0.2">
      <c r="A194" s="206" t="s">
        <v>160</v>
      </c>
      <c r="B194" s="207"/>
      <c r="C194" s="212">
        <v>0.33333333333333331</v>
      </c>
    </row>
    <row r="195" spans="1:3" x14ac:dyDescent="0.2">
      <c r="A195" s="206" t="s">
        <v>161</v>
      </c>
      <c r="B195" s="207"/>
      <c r="C195" s="213">
        <f>ROUND((+C193*C194),2)</f>
        <v>0</v>
      </c>
    </row>
    <row r="196" spans="1:3" x14ac:dyDescent="0.2">
      <c r="A196" s="206" t="s">
        <v>170</v>
      </c>
      <c r="B196" s="207"/>
      <c r="C196" s="214">
        <f>+C195/0.75</f>
        <v>0</v>
      </c>
    </row>
    <row r="197" spans="1:3" x14ac:dyDescent="0.2">
      <c r="A197" s="206"/>
      <c r="B197" s="207"/>
      <c r="C197" s="214"/>
    </row>
    <row r="198" spans="1:3" x14ac:dyDescent="0.2">
      <c r="A198" s="206" t="s">
        <v>181</v>
      </c>
      <c r="B198" s="207"/>
      <c r="C198" s="214">
        <f>+C30*C34</f>
        <v>0</v>
      </c>
    </row>
    <row r="199" spans="1:3" x14ac:dyDescent="0.2">
      <c r="A199" s="206" t="s">
        <v>182</v>
      </c>
      <c r="B199" s="207"/>
      <c r="C199" s="214">
        <f>+IF(C198&gt;C195,(C198-C195),0)</f>
        <v>0</v>
      </c>
    </row>
    <row r="200" spans="1:3" x14ac:dyDescent="0.2">
      <c r="A200" s="206"/>
      <c r="B200" s="207"/>
      <c r="C200" s="208"/>
    </row>
    <row r="201" spans="1:3" x14ac:dyDescent="0.2">
      <c r="A201" s="206" t="s">
        <v>167</v>
      </c>
      <c r="B201" s="207"/>
      <c r="C201" s="208"/>
    </row>
    <row r="202" spans="1:3" ht="15" x14ac:dyDescent="0.2">
      <c r="A202" s="209"/>
      <c r="B202" s="207"/>
      <c r="C202" s="210" t="s">
        <v>2</v>
      </c>
    </row>
    <row r="203" spans="1:3" x14ac:dyDescent="0.2">
      <c r="A203" s="211" t="s">
        <v>0</v>
      </c>
      <c r="B203" s="207"/>
      <c r="C203" s="195">
        <f>+C23</f>
        <v>0</v>
      </c>
    </row>
    <row r="204" spans="1:3" x14ac:dyDescent="0.2">
      <c r="A204" s="211" t="s">
        <v>1</v>
      </c>
      <c r="B204" s="207"/>
      <c r="C204" s="195">
        <f t="shared" ref="C204" si="0">+C24</f>
        <v>0</v>
      </c>
    </row>
    <row r="205" spans="1:3" x14ac:dyDescent="0.2">
      <c r="A205" s="211" t="s">
        <v>19</v>
      </c>
      <c r="B205" s="207"/>
      <c r="C205" s="195">
        <f>+C25</f>
        <v>0</v>
      </c>
    </row>
    <row r="206" spans="1:3" x14ac:dyDescent="0.2">
      <c r="A206" s="206"/>
      <c r="B206" s="207"/>
      <c r="C206" s="207">
        <f>SUM(C203:C205)</f>
        <v>0</v>
      </c>
    </row>
    <row r="207" spans="1:3" x14ac:dyDescent="0.2">
      <c r="A207" s="206" t="s">
        <v>160</v>
      </c>
      <c r="B207" s="207"/>
      <c r="C207" s="212">
        <v>0.125</v>
      </c>
    </row>
    <row r="208" spans="1:3" x14ac:dyDescent="0.2">
      <c r="A208" s="206" t="s">
        <v>171</v>
      </c>
      <c r="B208" s="207"/>
      <c r="C208" s="196">
        <f>ROUND((+C206*C207),2)</f>
        <v>0</v>
      </c>
    </row>
    <row r="209" spans="1:3" x14ac:dyDescent="0.2">
      <c r="A209" s="206"/>
      <c r="B209" s="207"/>
      <c r="C209" s="207"/>
    </row>
    <row r="211" spans="1:3" x14ac:dyDescent="0.2">
      <c r="A211" s="225" t="s">
        <v>187</v>
      </c>
      <c r="B211" s="226"/>
      <c r="C211" s="227"/>
    </row>
    <row r="212" spans="1:3" ht="15" x14ac:dyDescent="0.2">
      <c r="A212" s="228"/>
      <c r="B212" s="226"/>
      <c r="C212" s="229" t="s">
        <v>2</v>
      </c>
    </row>
    <row r="213" spans="1:3" x14ac:dyDescent="0.2">
      <c r="A213" s="225" t="s">
        <v>188</v>
      </c>
      <c r="B213" s="226"/>
      <c r="C213" s="226">
        <f>C50</f>
        <v>0</v>
      </c>
    </row>
    <row r="214" spans="1:3" x14ac:dyDescent="0.2">
      <c r="A214" s="225" t="s">
        <v>160</v>
      </c>
      <c r="B214" s="226"/>
      <c r="C214" s="230">
        <v>0.33333333333333331</v>
      </c>
    </row>
    <row r="215" spans="1:3" x14ac:dyDescent="0.2">
      <c r="A215" s="225" t="s">
        <v>161</v>
      </c>
      <c r="B215" s="226"/>
      <c r="C215" s="231">
        <f>ROUND((+C213*C214),2)</f>
        <v>0</v>
      </c>
    </row>
  </sheetData>
  <sheetProtection selectLockedCells="1"/>
  <dataConsolidate/>
  <mergeCells count="47">
    <mergeCell ref="G16:H16"/>
    <mergeCell ref="B13:D13"/>
    <mergeCell ref="J13:K13"/>
    <mergeCell ref="G14:K14"/>
    <mergeCell ref="J16:K16"/>
    <mergeCell ref="B16:D16"/>
    <mergeCell ref="B15:D15"/>
    <mergeCell ref="G17:H17"/>
    <mergeCell ref="J56:J57"/>
    <mergeCell ref="K56:K57"/>
    <mergeCell ref="G62:I62"/>
    <mergeCell ref="F56:I57"/>
    <mergeCell ref="G18:H18"/>
    <mergeCell ref="J17:K17"/>
    <mergeCell ref="K37:K38"/>
    <mergeCell ref="F52:I53"/>
    <mergeCell ref="F37:I38"/>
    <mergeCell ref="J37:J38"/>
    <mergeCell ref="J52:J53"/>
    <mergeCell ref="K52:K53"/>
    <mergeCell ref="J18:K18"/>
    <mergeCell ref="G12:K12"/>
    <mergeCell ref="B8:D8"/>
    <mergeCell ref="B10:D10"/>
    <mergeCell ref="F10:K10"/>
    <mergeCell ref="B9:D9"/>
    <mergeCell ref="F11:K11"/>
    <mergeCell ref="B11:D11"/>
    <mergeCell ref="B12:D12"/>
    <mergeCell ref="A1:E1"/>
    <mergeCell ref="A2:E2"/>
    <mergeCell ref="B7:D7"/>
    <mergeCell ref="B17:D17"/>
    <mergeCell ref="B18:D18"/>
    <mergeCell ref="A97:F97"/>
    <mergeCell ref="A82:E82"/>
    <mergeCell ref="A86:E86"/>
    <mergeCell ref="A96:F96"/>
    <mergeCell ref="A4:E4"/>
    <mergeCell ref="A56:B56"/>
    <mergeCell ref="A57:B57"/>
    <mergeCell ref="A58:B58"/>
    <mergeCell ref="B73:D74"/>
    <mergeCell ref="B71:D71"/>
    <mergeCell ref="B75:D75"/>
    <mergeCell ref="B67:C67"/>
    <mergeCell ref="A29:B29"/>
  </mergeCells>
  <dataValidations xWindow="807" yWindow="667" count="15">
    <dataValidation type="whole" allowBlank="1" showInputMessage="1" showErrorMessage="1" error="Students exceed total on module" sqref="C31 C35" xr:uid="{00000000-0002-0000-0000-000000000000}">
      <formula1>0</formula1>
      <formula2>$C$21</formula2>
    </dataValidation>
    <dataValidation type="whole" operator="greaterThan" allowBlank="1" showInputMessage="1" showErrorMessage="1" errorTitle="student numbers" error="If you are reading this then you have either: _x000a_input a non whole number of students, or, you have estimated 1 or none- really, tweachinmg a class of just one student, get real!_x000a_" promptTitle="Expected number of students" prompt="Please insert the number of students expected in this class" sqref="C21" xr:uid="{00000000-0002-0000-0000-000001000000}">
      <formula1>1</formula1>
    </dataValidation>
    <dataValidation type="decimal" allowBlank="1" showInputMessage="1" showErrorMessage="1" sqref="C37" xr:uid="{00000000-0002-0000-0000-000002000000}">
      <formula1>0</formula1>
      <formula2>4</formula2>
    </dataValidation>
    <dataValidation type="list" allowBlank="1" showInputMessage="1" showErrorMessage="1" sqref="B14:D14" xr:uid="{00000000-0002-0000-0000-000003000000}">
      <formula1>$A$106:$A$112</formula1>
    </dataValidation>
    <dataValidation type="list" allowBlank="1" showInputMessage="1" showErrorMessage="1" errorTitle="rate error" error="Erm.._x000a_30 or 31 only please" promptTitle="Rate" prompt="For new appointees, the rate should be based on spine point 30._x000a_Once the Associate has been engaged for a year or more, then spine point 31 applies" sqref="C20" xr:uid="{00000000-0002-0000-0000-000004000000}">
      <formula1>$A$128:$A$129</formula1>
    </dataValidation>
    <dataValidation type="list" allowBlank="1" showInputMessage="1" showErrorMessage="1" promptTitle="New Starter" prompt="Please pick from the drop down" sqref="B8:D8" xr:uid="{00000000-0002-0000-0000-000005000000}">
      <formula1>$A$101:$A$102</formula1>
    </dataValidation>
    <dataValidation type="list" allowBlank="1" showInputMessage="1" showErrorMessage="1" promptTitle="Is appointee a Brookes student?" prompt="Please pick from the drop down" sqref="B9:D9" xr:uid="{00000000-0002-0000-0000-000006000000}">
      <formula1>$A$101:$A$102</formula1>
    </dataValidation>
    <dataValidation type="textLength" showInputMessage="1" showErrorMessage="1" errorTitle="Ni number" error="This must be 9 (nine) characters._x000a_Please don't leave any spaces" promptTitle="National insurance number" prompt="All employess must have a valid 9 digit NI number._x000a_Please input- do not leave any spaces between the digits" sqref="B10:D10" xr:uid="{00000000-0002-0000-0000-000007000000}">
      <formula1>9</formula1>
      <formula2>9</formula2>
    </dataValidation>
    <dataValidation type="list" allowBlank="1" showInputMessage="1" showErrorMessage="1" sqref="C56 C60:C61" xr:uid="{00000000-0002-0000-0000-000008000000}">
      <formula1>$A$101:$A$102</formula1>
    </dataValidation>
    <dataValidation type="list" allowBlank="1" showInputMessage="1" showErrorMessage="1" sqref="C57:C58" xr:uid="{00000000-0002-0000-0000-000009000000}">
      <formula1>$A$101:$A$103</formula1>
    </dataValidation>
    <dataValidation allowBlank="1" showInputMessage="1" showErrorMessage="1" promptTitle="Additional marking" prompt="Please input the TOTAL number of scripts being marked by this employee." sqref="C30" xr:uid="{00000000-0002-0000-0000-00000A000000}"/>
    <dataValidation type="list" allowBlank="1" showInputMessage="1" showErrorMessage="1" errorTitle="HESA Code" error="From the list, please" promptTitle="HESA Code" prompt="Please choose the appropriate code from the drop down-_x000a_There a lot to choose from!" sqref="B67" xr:uid="{00000000-0002-0000-0000-00000B000000}">
      <formula1>$A$136:$A$180</formula1>
    </dataValidation>
    <dataValidation type="list" allowBlank="1" promptTitle="Additional payment for marking" prompt="Please choose the likely length of coursework script being marked per student from the list._x000a_The base line is 3000 and payment included in the comprehensive rate-  scripts longer than this  give rise to an enhanced payment" sqref="C33" xr:uid="{00000000-0002-0000-0000-00000C000000}">
      <formula1>$A$114:$A$126</formula1>
    </dataValidation>
    <dataValidation type="decimal" errorStyle="warning" allowBlank="1" showInputMessage="1" showErrorMessage="1" sqref="C40" xr:uid="{00000000-0002-0000-0000-00000D000000}">
      <formula1>0</formula1>
      <formula2>10</formula2>
    </dataValidation>
    <dataValidation type="list" errorStyle="warning" allowBlank="1" showInputMessage="1" showErrorMessage="1" errorTitle="Marking Admin" error="Should be a multiple of 0.5 and not normally more than 3 assessments per module" promptTitle="Marking Administration" prompt="This is 0.5 hours per assessment point (NOT per each script being marked for that assessment)" sqref="C39" xr:uid="{00000000-0002-0000-0000-00000E000000}">
      <formula1>$A$131:$A$133</formula1>
    </dataValidation>
  </dataValidations>
  <pageMargins left="0.39370078740157483" right="0.19685039370078741" top="3.937007874015748E-2" bottom="3.937007874015748E-2" header="0.31496062992125984" footer="0.31496062992125984"/>
  <pageSetup paperSize="9" scale="71" orientation="portrait" r:id="rId1"/>
  <headerFooter>
    <oddHeader>&amp;L&amp;D</oddHeader>
  </headerFooter>
  <rowBreaks count="2" manualBreakCount="2">
    <brk id="53" max="4" man="1"/>
    <brk id="82" max="7"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4"/>
  <sheetViews>
    <sheetView topLeftCell="A68" zoomScaleNormal="100" zoomScaleSheetLayoutView="100" workbookViewId="0">
      <selection activeCell="B13" sqref="B13"/>
    </sheetView>
  </sheetViews>
  <sheetFormatPr baseColWidth="10" defaultColWidth="8.6640625" defaultRowHeight="15" x14ac:dyDescent="0.2"/>
  <cols>
    <col min="1" max="1" width="19.6640625" customWidth="1"/>
    <col min="2" max="2" width="17.5" customWidth="1"/>
    <col min="3" max="3" width="18.33203125" customWidth="1"/>
    <col min="4" max="4" width="15" customWidth="1"/>
    <col min="5" max="5" width="17.5" customWidth="1"/>
    <col min="6" max="6" width="15.6640625" customWidth="1"/>
  </cols>
  <sheetData>
    <row r="1" spans="1:6" ht="16" x14ac:dyDescent="0.2">
      <c r="A1" s="289" t="s">
        <v>23</v>
      </c>
      <c r="B1" s="289"/>
      <c r="C1" s="289"/>
      <c r="D1" s="289"/>
      <c r="E1" s="289"/>
      <c r="F1" s="289"/>
    </row>
    <row r="2" spans="1:6" x14ac:dyDescent="0.2">
      <c r="A2" s="113" t="s">
        <v>5</v>
      </c>
      <c r="B2" s="290">
        <f>+Teaching!B7</f>
        <v>0</v>
      </c>
      <c r="C2" s="290"/>
      <c r="D2" s="290"/>
      <c r="E2" s="290"/>
      <c r="F2" s="290"/>
    </row>
    <row r="3" spans="1:6" s="145" customFormat="1" x14ac:dyDescent="0.2">
      <c r="A3" s="130" t="s">
        <v>179</v>
      </c>
      <c r="B3" s="130">
        <f>+Teaching!C20</f>
        <v>30</v>
      </c>
      <c r="C3" s="130"/>
      <c r="D3" s="130" t="s">
        <v>39</v>
      </c>
      <c r="E3" s="291">
        <f>+Teaching!B13</f>
        <v>0</v>
      </c>
      <c r="F3" s="291"/>
    </row>
    <row r="4" spans="1:6" x14ac:dyDescent="0.2">
      <c r="A4" s="113" t="s">
        <v>3</v>
      </c>
      <c r="B4" s="291">
        <f>+Teaching!B16</f>
        <v>0</v>
      </c>
      <c r="C4" s="291"/>
      <c r="D4" s="291"/>
      <c r="E4" s="291"/>
      <c r="F4" s="291"/>
    </row>
    <row r="5" spans="1:6" x14ac:dyDescent="0.2">
      <c r="A5" s="46" t="str">
        <f>IF(Teaching!B8="yes","","Employee No.")</f>
        <v>Employee No.</v>
      </c>
      <c r="B5" s="292">
        <f>+Teaching!B11</f>
        <v>0</v>
      </c>
      <c r="C5" s="292"/>
    </row>
    <row r="6" spans="1:6" x14ac:dyDescent="0.2">
      <c r="A6" s="113" t="s">
        <v>49</v>
      </c>
      <c r="B6" s="292" t="str">
        <f>+Teaching!B14</f>
        <v>Humanities &amp; Social Sciences</v>
      </c>
      <c r="C6" s="292"/>
      <c r="D6" s="46" t="str">
        <f>IF(Teaching!B9="no","","Student No.")</f>
        <v>Student No.</v>
      </c>
    </row>
    <row r="7" spans="1:6" x14ac:dyDescent="0.2">
      <c r="A7" s="113" t="s">
        <v>21</v>
      </c>
      <c r="B7" s="288">
        <f>+Teaching!B17</f>
        <v>0</v>
      </c>
      <c r="C7" s="288"/>
      <c r="D7" s="113" t="s">
        <v>22</v>
      </c>
      <c r="E7" s="288">
        <f>+Teaching!B18</f>
        <v>0</v>
      </c>
      <c r="F7" s="288"/>
    </row>
    <row r="8" spans="1:6" ht="16" thickBot="1" x14ac:dyDescent="0.25">
      <c r="A8" s="2"/>
      <c r="B8" s="2"/>
      <c r="C8" s="2"/>
      <c r="D8" s="2"/>
      <c r="E8" s="2"/>
      <c r="F8" s="2"/>
    </row>
    <row r="9" spans="1:6" x14ac:dyDescent="0.2">
      <c r="A9" s="7" t="s">
        <v>16</v>
      </c>
      <c r="B9" s="5"/>
      <c r="C9" s="5"/>
      <c r="D9" s="8"/>
      <c r="E9" s="8" t="s">
        <v>66</v>
      </c>
      <c r="F9" s="6" t="s">
        <v>24</v>
      </c>
    </row>
    <row r="10" spans="1:6" x14ac:dyDescent="0.2">
      <c r="A10" s="13"/>
      <c r="B10" s="10" t="s">
        <v>0</v>
      </c>
      <c r="C10" s="10"/>
      <c r="D10" s="14"/>
      <c r="E10" s="14" t="s">
        <v>67</v>
      </c>
      <c r="F10" s="15">
        <f>+Teaching!C23</f>
        <v>0</v>
      </c>
    </row>
    <row r="11" spans="1:6" x14ac:dyDescent="0.2">
      <c r="A11" s="13"/>
      <c r="B11" s="10" t="s">
        <v>1</v>
      </c>
      <c r="C11" s="10"/>
      <c r="D11" s="14"/>
      <c r="E11" s="14" t="s">
        <v>67</v>
      </c>
      <c r="F11" s="15">
        <f>+Teaching!C24</f>
        <v>0</v>
      </c>
    </row>
    <row r="12" spans="1:6" x14ac:dyDescent="0.2">
      <c r="A12" s="13"/>
      <c r="B12" s="10" t="s">
        <v>169</v>
      </c>
      <c r="C12" s="10"/>
      <c r="D12" s="14"/>
      <c r="E12" s="14" t="s">
        <v>67</v>
      </c>
      <c r="F12" s="15">
        <f>+Teaching!C25</f>
        <v>0</v>
      </c>
    </row>
    <row r="13" spans="1:6" x14ac:dyDescent="0.2">
      <c r="A13" s="13"/>
      <c r="B13" s="10" t="s">
        <v>193</v>
      </c>
      <c r="C13" s="10"/>
      <c r="D13" s="14"/>
      <c r="E13" s="14" t="s">
        <v>68</v>
      </c>
      <c r="F13" s="15">
        <f>+Teaching!C26</f>
        <v>0</v>
      </c>
    </row>
    <row r="14" spans="1:6" ht="16" thickBot="1" x14ac:dyDescent="0.25">
      <c r="A14" s="13"/>
      <c r="B14" s="199" t="s">
        <v>82</v>
      </c>
      <c r="C14" s="10"/>
      <c r="D14" s="10"/>
      <c r="E14" s="14" t="s">
        <v>68</v>
      </c>
      <c r="F14" s="15" t="str">
        <f>IF(Teaching!C52&gt;Teaching!C208,(Teaching!C52-Teaching!C208),"0.0")</f>
        <v>0.0</v>
      </c>
    </row>
    <row r="15" spans="1:6" ht="16" thickBot="1" x14ac:dyDescent="0.25">
      <c r="A15" s="13"/>
      <c r="B15" s="10"/>
      <c r="C15" s="10"/>
      <c r="D15" s="14"/>
      <c r="E15" s="14"/>
      <c r="F15" s="24">
        <f>SUM(F10:F14)</f>
        <v>0</v>
      </c>
    </row>
    <row r="16" spans="1:6" ht="16" thickBot="1" x14ac:dyDescent="0.25">
      <c r="B16" s="10"/>
      <c r="C16" s="10"/>
      <c r="D16" s="11"/>
      <c r="E16" s="14"/>
      <c r="F16" s="16"/>
    </row>
    <row r="17" spans="1:6" ht="16" thickBot="1" x14ac:dyDescent="0.25">
      <c r="A17" s="13" t="s">
        <v>65</v>
      </c>
      <c r="B17" s="40"/>
      <c r="C17" s="40"/>
      <c r="D17" s="40"/>
      <c r="E17" s="219" t="s">
        <v>68</v>
      </c>
      <c r="F17" s="133">
        <f>+Teaching!C199</f>
        <v>0</v>
      </c>
    </row>
    <row r="18" spans="1:6" x14ac:dyDescent="0.2">
      <c r="A18" s="13" t="s">
        <v>69</v>
      </c>
      <c r="B18" s="39"/>
      <c r="C18" s="22"/>
      <c r="D18" s="10"/>
      <c r="E18" s="21"/>
      <c r="F18" s="16"/>
    </row>
    <row r="19" spans="1:6" x14ac:dyDescent="0.2">
      <c r="A19" s="13"/>
      <c r="B19" s="9" t="s">
        <v>57</v>
      </c>
      <c r="C19" s="22"/>
      <c r="D19" s="10"/>
      <c r="E19" s="14" t="s">
        <v>68</v>
      </c>
      <c r="F19" s="16" t="str">
        <f>IF(Teaching!C37&gt;0,Teaching!C37,"not applicable")</f>
        <v>not applicable</v>
      </c>
    </row>
    <row r="20" spans="1:6" x14ac:dyDescent="0.2">
      <c r="A20" s="13"/>
      <c r="B20" s="9" t="s">
        <v>58</v>
      </c>
      <c r="C20" s="22"/>
      <c r="D20" s="10"/>
      <c r="E20" s="14" t="s">
        <v>68</v>
      </c>
      <c r="F20" s="16" t="str">
        <f>IF(Teaching!C38&gt;0,Teaching!C38,"not applicable")</f>
        <v>not applicable</v>
      </c>
    </row>
    <row r="21" spans="1:6" x14ac:dyDescent="0.2">
      <c r="A21" s="13"/>
      <c r="B21" s="204" t="s">
        <v>172</v>
      </c>
      <c r="C21" s="22"/>
      <c r="D21" s="20"/>
      <c r="E21" s="21" t="s">
        <v>68</v>
      </c>
      <c r="F21" s="205" t="str">
        <f>IF(Teaching!C39&gt;0,Teaching!C39,"not applicable")</f>
        <v>not applicable</v>
      </c>
    </row>
    <row r="22" spans="1:6" x14ac:dyDescent="0.2">
      <c r="A22" s="13"/>
      <c r="B22" s="204" t="s">
        <v>176</v>
      </c>
      <c r="C22" s="22"/>
      <c r="D22" s="20"/>
      <c r="E22" s="21" t="s">
        <v>68</v>
      </c>
      <c r="F22" s="205" t="str">
        <f>IF(Teaching!C40&gt;0,Teaching!C40,"not applicable")</f>
        <v>not applicable</v>
      </c>
    </row>
    <row r="23" spans="1:6" x14ac:dyDescent="0.2">
      <c r="A23" s="13"/>
      <c r="B23" s="185" t="s">
        <v>163</v>
      </c>
      <c r="C23" s="22"/>
      <c r="D23" s="10"/>
      <c r="E23" s="14" t="s">
        <v>68</v>
      </c>
      <c r="F23" s="16" t="str">
        <f>IF(Teaching!C41&gt;0,Teaching!C41,"not applicable")</f>
        <v>not applicable</v>
      </c>
    </row>
    <row r="24" spans="1:6" x14ac:dyDescent="0.2">
      <c r="A24" s="13"/>
      <c r="B24" s="9" t="s">
        <v>59</v>
      </c>
      <c r="C24" s="22"/>
      <c r="D24" s="10"/>
      <c r="E24" s="14" t="s">
        <v>68</v>
      </c>
      <c r="F24" s="16" t="str">
        <f>IF(Teaching!C42&gt;0,Teaching!C42,"not applicable")</f>
        <v>not applicable</v>
      </c>
    </row>
    <row r="25" spans="1:6" x14ac:dyDescent="0.2">
      <c r="A25" s="13"/>
      <c r="B25" s="9" t="s">
        <v>60</v>
      </c>
      <c r="C25" s="22"/>
      <c r="D25" s="10"/>
      <c r="E25" s="14" t="s">
        <v>68</v>
      </c>
      <c r="F25" s="16" t="str">
        <f>IF(Teaching!C43&gt;0,Teaching!C43,"not applicable")</f>
        <v>not applicable</v>
      </c>
    </row>
    <row r="26" spans="1:6" x14ac:dyDescent="0.2">
      <c r="A26" s="13"/>
      <c r="B26" s="9" t="s">
        <v>13</v>
      </c>
      <c r="C26" s="22"/>
      <c r="D26" s="10"/>
      <c r="E26" s="14" t="s">
        <v>68</v>
      </c>
      <c r="F26" s="16" t="str">
        <f>IF(Teaching!C44&gt;0,Teaching!C44,"not applicable")</f>
        <v>not applicable</v>
      </c>
    </row>
    <row r="27" spans="1:6" x14ac:dyDescent="0.2">
      <c r="A27" s="13"/>
      <c r="B27" s="9" t="s">
        <v>61</v>
      </c>
      <c r="C27" s="22"/>
      <c r="D27" s="10"/>
      <c r="E27" s="14" t="s">
        <v>68</v>
      </c>
      <c r="F27" s="16" t="str">
        <f>IF(Teaching!C45&gt;0,Teaching!C45,"not applicable")</f>
        <v>not applicable</v>
      </c>
    </row>
    <row r="28" spans="1:6" x14ac:dyDescent="0.2">
      <c r="A28" s="13"/>
      <c r="B28" s="9" t="s">
        <v>62</v>
      </c>
      <c r="C28" s="22"/>
      <c r="D28" s="10"/>
      <c r="E28" s="14" t="s">
        <v>68</v>
      </c>
      <c r="F28" s="16" t="str">
        <f>IF(Teaching!C46&gt;0,Teaching!C46,"not applicable")</f>
        <v>not applicable</v>
      </c>
    </row>
    <row r="29" spans="1:6" x14ac:dyDescent="0.2">
      <c r="A29" s="59"/>
      <c r="B29" s="9" t="s">
        <v>63</v>
      </c>
      <c r="C29" s="11"/>
      <c r="D29" s="11"/>
      <c r="E29" s="14" t="s">
        <v>68</v>
      </c>
      <c r="F29" s="16" t="str">
        <f>IF(Teaching!C47&gt;0,Teaching!C47,"not applicable")</f>
        <v>not applicable</v>
      </c>
    </row>
    <row r="30" spans="1:6" x14ac:dyDescent="0.2">
      <c r="A30" s="13"/>
      <c r="B30" s="9" t="s">
        <v>64</v>
      </c>
      <c r="C30" s="10"/>
      <c r="D30" s="10"/>
      <c r="E30" s="14" t="s">
        <v>68</v>
      </c>
      <c r="F30" s="16" t="str">
        <f>IF(Teaching!C48&gt;0,Teaching!C48,"not applicable")</f>
        <v>not applicable</v>
      </c>
    </row>
    <row r="31" spans="1:6" x14ac:dyDescent="0.2">
      <c r="B31" s="204" t="s">
        <v>184</v>
      </c>
      <c r="E31" s="14" t="s">
        <v>68</v>
      </c>
      <c r="F31" s="16" t="str">
        <f>IF(Teaching!C49&gt;0,Teaching!C49,"not applicable")</f>
        <v>not applicable</v>
      </c>
    </row>
    <row r="32" spans="1:6" x14ac:dyDescent="0.2">
      <c r="B32" s="10" t="s">
        <v>185</v>
      </c>
      <c r="E32" s="14" t="s">
        <v>67</v>
      </c>
      <c r="F32" s="16" t="str">
        <f>IF(Teaching!C50&gt;0,Teaching!C50,"0")</f>
        <v>0</v>
      </c>
    </row>
    <row r="33" spans="1:6" ht="16" thickBot="1" x14ac:dyDescent="0.25">
      <c r="A33" s="13"/>
      <c r="B33" s="10" t="s">
        <v>186</v>
      </c>
      <c r="C33" s="10"/>
      <c r="D33" s="10"/>
      <c r="E33" s="14" t="s">
        <v>68</v>
      </c>
      <c r="F33" s="16" t="str">
        <f>IF(Teaching!C51&gt;Teaching!C215,(Teaching!C51-Teaching!C215),"not applicable")</f>
        <v>not applicable</v>
      </c>
    </row>
    <row r="34" spans="1:6" ht="16" thickBot="1" x14ac:dyDescent="0.25">
      <c r="A34" s="13" t="s">
        <v>4</v>
      </c>
      <c r="B34" s="10"/>
      <c r="C34" s="10"/>
      <c r="D34" s="10"/>
      <c r="E34" s="11"/>
      <c r="F34" s="166">
        <f>ROUNDUP(F15+F17+SUM(F19:F33),1)</f>
        <v>0</v>
      </c>
    </row>
    <row r="35" spans="1:6" x14ac:dyDescent="0.2">
      <c r="A35" s="13"/>
      <c r="B35" s="10"/>
      <c r="C35" s="10"/>
      <c r="D35" s="10"/>
      <c r="E35" s="11"/>
      <c r="F35" s="23"/>
    </row>
    <row r="36" spans="1:6" x14ac:dyDescent="0.2">
      <c r="A36" s="13"/>
      <c r="B36" s="10"/>
      <c r="C36" s="10"/>
      <c r="D36" s="10" t="s">
        <v>83</v>
      </c>
      <c r="E36" s="11" t="s">
        <v>66</v>
      </c>
      <c r="F36" s="23"/>
    </row>
    <row r="37" spans="1:6" x14ac:dyDescent="0.2">
      <c r="A37" s="25" t="s">
        <v>70</v>
      </c>
      <c r="B37" s="10"/>
      <c r="C37" s="10"/>
      <c r="D37" s="119">
        <f ca="1">+SUMIF($E$10:$E$33,"comprehensive",$F$10:$F$30)</f>
        <v>0</v>
      </c>
      <c r="E37" s="134">
        <f>IF((Teaching!$C$20=30),(Teaching!D90*2.5),(Teaching!D91*2.5))</f>
        <v>44.45168456127363</v>
      </c>
      <c r="F37" s="26">
        <f ca="1">+D37*E37</f>
        <v>0</v>
      </c>
    </row>
    <row r="38" spans="1:6" ht="16" thickBot="1" x14ac:dyDescent="0.25">
      <c r="A38" s="25" t="s">
        <v>71</v>
      </c>
      <c r="B38" s="10"/>
      <c r="C38" s="10"/>
      <c r="D38" s="119">
        <f ca="1">+SUMIF($E$10:$E$33,"basic",$F$10:$F$30)</f>
        <v>0</v>
      </c>
      <c r="E38" s="134">
        <f>IF((Teaching!$C$20=30),(Teaching!H90),(Teaching!H91))</f>
        <v>21.06</v>
      </c>
      <c r="F38" s="26">
        <f ca="1">+D38*E38</f>
        <v>0</v>
      </c>
    </row>
    <row r="39" spans="1:6" ht="16" thickBot="1" x14ac:dyDescent="0.25">
      <c r="A39" s="25" t="s">
        <v>72</v>
      </c>
      <c r="B39" s="10"/>
      <c r="C39" s="10"/>
      <c r="D39" s="10"/>
      <c r="E39" s="11"/>
      <c r="F39" s="28">
        <f ca="1">SUM(F37:F38)</f>
        <v>0</v>
      </c>
    </row>
    <row r="40" spans="1:6" x14ac:dyDescent="0.2">
      <c r="A40" s="25" t="s">
        <v>81</v>
      </c>
      <c r="B40" s="10"/>
      <c r="C40" s="10"/>
      <c r="D40" s="10"/>
      <c r="E40" s="10"/>
      <c r="F40" s="26">
        <f ca="1">+F39-(F39/1.1846)</f>
        <v>0</v>
      </c>
    </row>
    <row r="41" spans="1:6" ht="12.5" customHeight="1" x14ac:dyDescent="0.2">
      <c r="A41" s="82"/>
      <c r="B41" s="55"/>
      <c r="C41" s="55"/>
      <c r="D41" s="55"/>
      <c r="E41" s="55"/>
      <c r="F41" s="55"/>
    </row>
    <row r="42" spans="1:6" x14ac:dyDescent="0.2">
      <c r="A42" s="281" t="str">
        <f>CONCATENATE("This Contact assumes marking ",Teaching!C30," assessments of between ",Teaching!C33," words. Please also see the box below ")</f>
        <v xml:space="preserve">This Contact assumes marking  assessments of between 1,501-3,000 words. Please also see the box below </v>
      </c>
      <c r="B42" s="281"/>
      <c r="C42" s="281"/>
      <c r="D42" s="281"/>
      <c r="E42" s="281"/>
      <c r="F42" s="281"/>
    </row>
    <row r="43" spans="1:6" ht="8" customHeight="1" thickBot="1" x14ac:dyDescent="0.25">
      <c r="A43" s="220"/>
      <c r="B43" s="220"/>
      <c r="C43" s="220"/>
      <c r="D43" s="220"/>
      <c r="E43" s="220"/>
      <c r="F43" s="220"/>
    </row>
    <row r="44" spans="1:6" x14ac:dyDescent="0.2">
      <c r="A44" s="285" t="s">
        <v>177</v>
      </c>
      <c r="B44" s="286"/>
      <c r="C44" s="286"/>
      <c r="D44" s="286"/>
      <c r="E44" s="286"/>
      <c r="F44" s="287"/>
    </row>
    <row r="45" spans="1:6" x14ac:dyDescent="0.2">
      <c r="A45" s="276" t="str">
        <f>CONCATENATE("Contact time includes ",($F$10+$F$11+$F$12+F$32)," hours for Teaching or supervision")</f>
        <v>Contact time includes 0 hours for Teaching or supervision</v>
      </c>
      <c r="B45" s="277"/>
      <c r="C45" s="277"/>
      <c r="D45" s="277"/>
      <c r="E45" s="277"/>
      <c r="F45" s="278"/>
    </row>
    <row r="46" spans="1:6" x14ac:dyDescent="0.2">
      <c r="A46" s="276" t="str">
        <f>CONCATENATE("Contact time includes ",ROUND((($F$10+$F$11+$F$12+F$32)*2/3),3)," hours for preparation")</f>
        <v>Contact time includes 0 hours for preparation</v>
      </c>
      <c r="B46" s="277"/>
      <c r="C46" s="277"/>
      <c r="D46" s="277"/>
      <c r="E46" s="277"/>
      <c r="F46" s="278"/>
    </row>
    <row r="47" spans="1:6" ht="15" customHeight="1" x14ac:dyDescent="0.2">
      <c r="A47" s="276" t="str">
        <f>CONCATENATE("Contact time includes ",ROUND((($F$10+$F$11+$F$12+$F32)/3),3)," hours for Marking")</f>
        <v>Contact time includes 0 hours for Marking</v>
      </c>
      <c r="B47" s="277"/>
      <c r="C47" s="277"/>
      <c r="D47" s="277"/>
      <c r="E47" s="277"/>
      <c r="F47" s="278"/>
    </row>
    <row r="48" spans="1:6" ht="16" thickBot="1" x14ac:dyDescent="0.25">
      <c r="A48" s="282" t="str">
        <f>CONCATENATE("Contact time includes ",ROUND((($F$10+$F$11+$F$12+F$32)/8),3)," hours for Office Hours/Pastoral Care")</f>
        <v>Contact time includes 0 hours for Office Hours/Pastoral Care</v>
      </c>
      <c r="B48" s="283"/>
      <c r="C48" s="283"/>
      <c r="D48" s="283"/>
      <c r="E48" s="283"/>
      <c r="F48" s="284"/>
    </row>
    <row r="50" spans="1:6" x14ac:dyDescent="0.2">
      <c r="A50" s="98" t="s">
        <v>32</v>
      </c>
      <c r="B50" s="97"/>
      <c r="C50" s="97"/>
      <c r="D50" s="275" t="str">
        <f>Teaching!B71</f>
        <v>Kim Shadbolt</v>
      </c>
      <c r="E50" s="275"/>
      <c r="F50" s="92" t="str">
        <f>CONCATENATE("Ext. ",Teaching!B72)</f>
        <v>Ext. 488372</v>
      </c>
    </row>
    <row r="51" spans="1:6" x14ac:dyDescent="0.2">
      <c r="A51" s="279" t="str">
        <f>IF(Teaching!C57="no","TIER 4 STUDENTS- PLEASE ENSURE THAT YOU HAVE WORKED LESS THAN 20 HOURS PER WEEK"," ")</f>
        <v>TIER 4 STUDENTS- PLEASE ENSURE THAT YOU HAVE WORKED LESS THAN 20 HOURS PER WEEK</v>
      </c>
      <c r="B51" s="279"/>
      <c r="C51" s="279"/>
      <c r="D51" s="279"/>
      <c r="E51" s="279"/>
      <c r="F51" s="279"/>
    </row>
    <row r="52" spans="1:6" x14ac:dyDescent="0.2">
      <c r="A52" s="98" t="s">
        <v>190</v>
      </c>
      <c r="B52" s="94"/>
      <c r="C52" s="94"/>
      <c r="D52" s="94"/>
      <c r="E52" s="98"/>
      <c r="F52" s="94"/>
    </row>
    <row r="53" spans="1:6" x14ac:dyDescent="0.2">
      <c r="A53" s="233" t="s">
        <v>191</v>
      </c>
      <c r="B53" s="232"/>
      <c r="C53" s="2"/>
      <c r="D53" s="96"/>
      <c r="E53" s="93"/>
      <c r="F53" s="4"/>
    </row>
    <row r="54" spans="1:6" x14ac:dyDescent="0.2">
      <c r="A54" s="280"/>
      <c r="B54" s="280"/>
      <c r="C54" s="280"/>
      <c r="D54" s="280"/>
      <c r="E54" s="280"/>
      <c r="F54" s="280"/>
    </row>
  </sheetData>
  <sheetProtection selectLockedCells="1"/>
  <mergeCells count="17">
    <mergeCell ref="B7:C7"/>
    <mergeCell ref="E7:F7"/>
    <mergeCell ref="A1:F1"/>
    <mergeCell ref="B2:F2"/>
    <mergeCell ref="E3:F3"/>
    <mergeCell ref="B4:F4"/>
    <mergeCell ref="B6:C6"/>
    <mergeCell ref="B5:C5"/>
    <mergeCell ref="D50:E50"/>
    <mergeCell ref="A45:F45"/>
    <mergeCell ref="A51:F51"/>
    <mergeCell ref="A54:F54"/>
    <mergeCell ref="A42:F42"/>
    <mergeCell ref="A46:F46"/>
    <mergeCell ref="A48:F48"/>
    <mergeCell ref="A44:F44"/>
    <mergeCell ref="A47:F47"/>
  </mergeCells>
  <hyperlinks>
    <hyperlink ref="A53" r:id="rId1" xr:uid="{00000000-0004-0000-0100-000000000000}"/>
  </hyperlinks>
  <pageMargins left="0.31496062992125984" right="0.31496062992125984" top="0.74803149606299213" bottom="0.74803149606299213" header="0.31496062992125984" footer="0.31496062992125984"/>
  <pageSetup paperSize="9" scale="94" fitToHeight="0" orientation="portrait" r:id="rId2"/>
  <headerFooter>
    <oddHeader>&amp;C&amp;D</oddHead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Teaching</vt:lpstr>
      <vt:lpstr>contract</vt:lpstr>
      <vt:lpstr>contract!Print_Area</vt:lpstr>
      <vt:lpstr>Teaching!Print_Area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Henderson</dc:creator>
  <cp:lastModifiedBy>Microsoft Office User</cp:lastModifiedBy>
  <cp:lastPrinted>2019-08-13T10:09:17Z</cp:lastPrinted>
  <dcterms:created xsi:type="dcterms:W3CDTF">2010-06-20T03:01:33Z</dcterms:created>
  <dcterms:modified xsi:type="dcterms:W3CDTF">2021-10-04T16:30:47Z</dcterms:modified>
</cp:coreProperties>
</file>